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ropbox\00 - BACKUP\00 - DISCO\DISCO J1\A U L A S\OPTIONS &amp; FUTURES - 12 TRADING STRATEGIES INVOLVING OPTIONS\"/>
    </mc:Choice>
  </mc:AlternateContent>
  <bookViews>
    <workbookView xWindow="360" yWindow="30" windowWidth="5640" windowHeight="4290"/>
  </bookViews>
  <sheets>
    <sheet name="Charts" sheetId="1" r:id="rId1"/>
    <sheet name="Theorectical Value" sheetId="2" r:id="rId2"/>
  </sheets>
  <definedNames>
    <definedName name="_xlnm.Print_Area" localSheetId="0">Charts!$A$5:$G$11</definedName>
  </definedNames>
  <calcPr calcId="152511"/>
</workbook>
</file>

<file path=xl/calcChain.xml><?xml version="1.0" encoding="utf-8"?>
<calcChain xmlns="http://schemas.openxmlformats.org/spreadsheetml/2006/main">
  <c r="AI81" i="1" l="1"/>
  <c r="AH81" i="1"/>
  <c r="AG81" i="1"/>
  <c r="AG80" i="1" s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U80" i="1" s="1"/>
  <c r="T82" i="1"/>
  <c r="S82" i="1"/>
  <c r="R82" i="1"/>
  <c r="Q82" i="1"/>
  <c r="P82" i="1"/>
  <c r="O82" i="1"/>
  <c r="AI80" i="1"/>
  <c r="AH80" i="1"/>
  <c r="AE80" i="1"/>
  <c r="AD80" i="1"/>
  <c r="AC80" i="1"/>
  <c r="AA80" i="1"/>
  <c r="Z80" i="1"/>
  <c r="Y80" i="1"/>
  <c r="W80" i="1"/>
  <c r="V80" i="1"/>
  <c r="S80" i="1"/>
  <c r="R80" i="1"/>
  <c r="Q80" i="1"/>
  <c r="O80" i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6" i="2"/>
  <c r="P80" i="1" l="1"/>
  <c r="T80" i="1"/>
  <c r="X80" i="1"/>
  <c r="AB80" i="1"/>
  <c r="AF80" i="1"/>
  <c r="P4" i="1"/>
  <c r="Q4" i="1" s="1"/>
  <c r="R4" i="1"/>
  <c r="S4" i="1"/>
  <c r="L6" i="1"/>
  <c r="O6" i="1" s="1"/>
  <c r="P6" i="1"/>
  <c r="Q6" i="1"/>
  <c r="L7" i="1"/>
  <c r="L8" i="1"/>
  <c r="L9" i="1"/>
  <c r="O9" i="1"/>
  <c r="R9" i="1"/>
  <c r="L10" i="1"/>
  <c r="O10" i="1" s="1"/>
  <c r="P10" i="1"/>
  <c r="Q10" i="1"/>
  <c r="O11" i="1"/>
  <c r="P11" i="1"/>
  <c r="O14" i="1"/>
  <c r="L15" i="1"/>
  <c r="O15" i="1" s="1"/>
  <c r="P15" i="1"/>
  <c r="Q15" i="1"/>
  <c r="L16" i="1"/>
  <c r="O16" i="1"/>
  <c r="R16" i="1"/>
  <c r="L19" i="1"/>
  <c r="O19" i="1"/>
  <c r="P19" i="1"/>
  <c r="S19" i="1"/>
  <c r="L20" i="1"/>
  <c r="L23" i="1"/>
  <c r="O23" i="1"/>
  <c r="R23" i="1"/>
  <c r="L24" i="1"/>
  <c r="P24" i="1"/>
  <c r="Q24" i="1"/>
  <c r="L27" i="1"/>
  <c r="L28" i="1"/>
  <c r="Q28" i="1" s="1"/>
  <c r="O28" i="1"/>
  <c r="P28" i="1"/>
  <c r="R28" i="1"/>
  <c r="L31" i="1"/>
  <c r="O31" i="1"/>
  <c r="P31" i="1"/>
  <c r="Q31" i="1"/>
  <c r="R31" i="1"/>
  <c r="L32" i="1"/>
  <c r="O32" i="1" s="1"/>
  <c r="O30" i="1" s="1"/>
  <c r="L33" i="1"/>
  <c r="O33" i="1"/>
  <c r="P33" i="1"/>
  <c r="Q33" i="1"/>
  <c r="R33" i="1"/>
  <c r="L36" i="1"/>
  <c r="P36" i="1"/>
  <c r="Q36" i="1"/>
  <c r="L37" i="1"/>
  <c r="Q37" i="1" s="1"/>
  <c r="O37" i="1"/>
  <c r="P37" i="1"/>
  <c r="R37" i="1"/>
  <c r="S37" i="1"/>
  <c r="L38" i="1"/>
  <c r="Q38" i="1" s="1"/>
  <c r="R38" i="1"/>
  <c r="L41" i="1"/>
  <c r="O41" i="1"/>
  <c r="O40" i="1" s="1"/>
  <c r="R41" i="1"/>
  <c r="R40" i="1" s="1"/>
  <c r="L42" i="1"/>
  <c r="O42" i="1"/>
  <c r="P42" i="1"/>
  <c r="Q42" i="1"/>
  <c r="R42" i="1"/>
  <c r="L45" i="1"/>
  <c r="Q45" i="1"/>
  <c r="Q44" i="1" s="1"/>
  <c r="R45" i="1"/>
  <c r="R44" i="1" s="1"/>
  <c r="L46" i="1"/>
  <c r="Q46" i="1" s="1"/>
  <c r="O46" i="1"/>
  <c r="P46" i="1"/>
  <c r="R46" i="1"/>
  <c r="L49" i="1"/>
  <c r="O49" i="1"/>
  <c r="P49" i="1"/>
  <c r="Q49" i="1"/>
  <c r="R49" i="1"/>
  <c r="L50" i="1"/>
  <c r="O50" i="1"/>
  <c r="O48" i="1" s="1"/>
  <c r="R50" i="1"/>
  <c r="R48" i="1" s="1"/>
  <c r="R52" i="1"/>
  <c r="L53" i="1"/>
  <c r="Q53" i="1" s="1"/>
  <c r="Q52" i="1" s="1"/>
  <c r="O53" i="1"/>
  <c r="P53" i="1"/>
  <c r="R53" i="1"/>
  <c r="S53" i="1"/>
  <c r="L54" i="1"/>
  <c r="Q54" i="1" s="1"/>
  <c r="R54" i="1"/>
  <c r="L57" i="1"/>
  <c r="O57" i="1"/>
  <c r="O56" i="1" s="1"/>
  <c r="R57" i="1"/>
  <c r="R56" i="1" s="1"/>
  <c r="L58" i="1"/>
  <c r="O58" i="1"/>
  <c r="P58" i="1"/>
  <c r="Q58" i="1"/>
  <c r="R58" i="1"/>
  <c r="L61" i="1"/>
  <c r="Q61" i="1"/>
  <c r="Q60" i="1" s="1"/>
  <c r="R61" i="1"/>
  <c r="R60" i="1" s="1"/>
  <c r="L62" i="1"/>
  <c r="Q62" i="1" s="1"/>
  <c r="O62" i="1"/>
  <c r="P62" i="1"/>
  <c r="R62" i="1"/>
  <c r="L65" i="1"/>
  <c r="O65" i="1"/>
  <c r="P65" i="1"/>
  <c r="Q65" i="1"/>
  <c r="R65" i="1"/>
  <c r="S65" i="1"/>
  <c r="L66" i="1"/>
  <c r="R66" i="1"/>
  <c r="R64" i="1" s="1"/>
  <c r="L69" i="1"/>
  <c r="R69" i="1"/>
  <c r="R68" i="1" s="1"/>
  <c r="L70" i="1"/>
  <c r="O70" i="1" s="1"/>
  <c r="P70" i="1"/>
  <c r="Q70" i="1"/>
  <c r="R70" i="1"/>
  <c r="L73" i="1"/>
  <c r="Q73" i="1" s="1"/>
  <c r="Q72" i="1" s="1"/>
  <c r="R73" i="1"/>
  <c r="R72" i="1" s="1"/>
  <c r="L74" i="1"/>
  <c r="O74" i="1"/>
  <c r="P74" i="1"/>
  <c r="Q74" i="1"/>
  <c r="R74" i="1"/>
  <c r="L77" i="1"/>
  <c r="O77" i="1" s="1"/>
  <c r="P77" i="1"/>
  <c r="Q77" i="1"/>
  <c r="R77" i="1"/>
  <c r="L78" i="1"/>
  <c r="O78" i="1" s="1"/>
  <c r="R78" i="1"/>
  <c r="R76" i="1" s="1"/>
  <c r="S78" i="1"/>
  <c r="L81" i="1"/>
  <c r="L82" i="1"/>
  <c r="H5" i="2"/>
  <c r="J5" i="2" s="1"/>
  <c r="O5" i="2" s="1"/>
  <c r="T5" i="2" s="1"/>
  <c r="F6" i="2"/>
  <c r="H6" i="2" s="1"/>
  <c r="L6" i="2" s="1"/>
  <c r="F7" i="2"/>
  <c r="H7" i="2" s="1"/>
  <c r="L7" i="2" s="1"/>
  <c r="I7" i="2" l="1"/>
  <c r="J6" i="2"/>
  <c r="O76" i="1"/>
  <c r="S52" i="1"/>
  <c r="O20" i="1"/>
  <c r="S20" i="1"/>
  <c r="P20" i="1"/>
  <c r="T20" i="1"/>
  <c r="Q20" i="1"/>
  <c r="R20" i="1"/>
  <c r="P7" i="1"/>
  <c r="P8" i="1" s="1"/>
  <c r="Q7" i="1"/>
  <c r="R7" i="1"/>
  <c r="S7" i="1"/>
  <c r="Q69" i="1"/>
  <c r="Q68" i="1" s="1"/>
  <c r="O69" i="1"/>
  <c r="O68" i="1" s="1"/>
  <c r="P69" i="1"/>
  <c r="P68" i="1" s="1"/>
  <c r="P66" i="1"/>
  <c r="P64" i="1" s="1"/>
  <c r="O66" i="1"/>
  <c r="O64" i="1" s="1"/>
  <c r="Q66" i="1"/>
  <c r="Q64" i="1" s="1"/>
  <c r="Q35" i="1"/>
  <c r="O27" i="1"/>
  <c r="O26" i="1" s="1"/>
  <c r="S27" i="1"/>
  <c r="P27" i="1"/>
  <c r="P26" i="1" s="1"/>
  <c r="R27" i="1"/>
  <c r="R26" i="1" s="1"/>
  <c r="Q27" i="1"/>
  <c r="Q26" i="1" s="1"/>
  <c r="S18" i="1"/>
  <c r="T4" i="1"/>
  <c r="T69" i="1" s="1"/>
  <c r="S31" i="1"/>
  <c r="S33" i="1"/>
  <c r="S23" i="1"/>
  <c r="S28" i="1"/>
  <c r="S42" i="1"/>
  <c r="S49" i="1"/>
  <c r="S58" i="1"/>
  <c r="S41" i="1"/>
  <c r="S46" i="1"/>
  <c r="S50" i="1"/>
  <c r="S57" i="1"/>
  <c r="S56" i="1" s="1"/>
  <c r="S62" i="1"/>
  <c r="S11" i="1"/>
  <c r="I6" i="2"/>
  <c r="P76" i="1"/>
  <c r="P35" i="1"/>
  <c r="L5" i="2"/>
  <c r="F8" i="2"/>
  <c r="J7" i="2"/>
  <c r="I5" i="2"/>
  <c r="P78" i="1"/>
  <c r="T78" i="1"/>
  <c r="Q78" i="1"/>
  <c r="Q76" i="1" s="1"/>
  <c r="S74" i="1"/>
  <c r="O73" i="1"/>
  <c r="O72" i="1" s="1"/>
  <c r="S73" i="1"/>
  <c r="P73" i="1"/>
  <c r="P72" i="1" s="1"/>
  <c r="T73" i="1"/>
  <c r="S69" i="1"/>
  <c r="S66" i="1"/>
  <c r="S64" i="1" s="1"/>
  <c r="O7" i="1"/>
  <c r="O8" i="1" s="1"/>
  <c r="S77" i="1"/>
  <c r="S76" i="1" s="1"/>
  <c r="S70" i="1"/>
  <c r="O61" i="1"/>
  <c r="O60" i="1" s="1"/>
  <c r="S61" i="1"/>
  <c r="S60" i="1" s="1"/>
  <c r="P61" i="1"/>
  <c r="P60" i="1" s="1"/>
  <c r="T61" i="1"/>
  <c r="P57" i="1"/>
  <c r="P56" i="1" s="1"/>
  <c r="T57" i="1"/>
  <c r="Q57" i="1"/>
  <c r="Q56" i="1" s="1"/>
  <c r="P52" i="1"/>
  <c r="P50" i="1"/>
  <c r="P48" i="1" s="1"/>
  <c r="T50" i="1"/>
  <c r="Q50" i="1"/>
  <c r="Q48" i="1" s="1"/>
  <c r="O45" i="1"/>
  <c r="O44" i="1" s="1"/>
  <c r="S45" i="1"/>
  <c r="S44" i="1" s="1"/>
  <c r="P45" i="1"/>
  <c r="P44" i="1" s="1"/>
  <c r="T45" i="1"/>
  <c r="P41" i="1"/>
  <c r="P40" i="1" s="1"/>
  <c r="T41" i="1"/>
  <c r="Q41" i="1"/>
  <c r="Q40" i="1" s="1"/>
  <c r="O54" i="1"/>
  <c r="O52" i="1" s="1"/>
  <c r="S54" i="1"/>
  <c r="P54" i="1"/>
  <c r="T54" i="1"/>
  <c r="O38" i="1"/>
  <c r="S38" i="1"/>
  <c r="P38" i="1"/>
  <c r="T38" i="1"/>
  <c r="P32" i="1"/>
  <c r="P30" i="1" s="1"/>
  <c r="T32" i="1"/>
  <c r="Q32" i="1"/>
  <c r="Q30" i="1" s="1"/>
  <c r="R32" i="1"/>
  <c r="R30" i="1" s="1"/>
  <c r="S32" i="1"/>
  <c r="O36" i="1"/>
  <c r="S36" i="1"/>
  <c r="S35" i="1" s="1"/>
  <c r="P14" i="1"/>
  <c r="R36" i="1"/>
  <c r="R35" i="1" s="1"/>
  <c r="O24" i="1"/>
  <c r="S24" i="1"/>
  <c r="O22" i="1"/>
  <c r="P18" i="1"/>
  <c r="P16" i="1"/>
  <c r="T16" i="1"/>
  <c r="Q16" i="1"/>
  <c r="P9" i="1"/>
  <c r="T9" i="1"/>
  <c r="Q9" i="1"/>
  <c r="R6" i="1"/>
  <c r="R10" i="1"/>
  <c r="R15" i="1"/>
  <c r="R14" i="1" s="1"/>
  <c r="R11" i="1"/>
  <c r="R19" i="1"/>
  <c r="R18" i="1" s="1"/>
  <c r="R24" i="1"/>
  <c r="R22" i="1" s="1"/>
  <c r="P23" i="1"/>
  <c r="P22" i="1" s="1"/>
  <c r="T23" i="1"/>
  <c r="Q23" i="1"/>
  <c r="Q22" i="1" s="1"/>
  <c r="O18" i="1"/>
  <c r="S16" i="1"/>
  <c r="Q14" i="1"/>
  <c r="S9" i="1"/>
  <c r="Q11" i="1"/>
  <c r="Q19" i="1"/>
  <c r="S15" i="1"/>
  <c r="S10" i="1"/>
  <c r="S6" i="1"/>
  <c r="K7" i="2" l="1"/>
  <c r="M7" i="2" s="1"/>
  <c r="N7" i="2"/>
  <c r="O35" i="1"/>
  <c r="S68" i="1"/>
  <c r="S72" i="1"/>
  <c r="S30" i="1"/>
  <c r="S26" i="1"/>
  <c r="R8" i="1"/>
  <c r="H8" i="2"/>
  <c r="F9" i="2"/>
  <c r="S14" i="1"/>
  <c r="N5" i="2"/>
  <c r="K5" i="2"/>
  <c r="W5" i="2"/>
  <c r="S40" i="1"/>
  <c r="U4" i="1"/>
  <c r="T10" i="1"/>
  <c r="T15" i="1"/>
  <c r="T14" i="1" s="1"/>
  <c r="T24" i="1"/>
  <c r="T22" i="1" s="1"/>
  <c r="T36" i="1"/>
  <c r="T6" i="1"/>
  <c r="T19" i="1"/>
  <c r="T18" i="1" s="1"/>
  <c r="T31" i="1"/>
  <c r="T37" i="1"/>
  <c r="T53" i="1"/>
  <c r="T52" i="1" s="1"/>
  <c r="T28" i="1"/>
  <c r="T46" i="1"/>
  <c r="T44" i="1" s="1"/>
  <c r="T49" i="1"/>
  <c r="T48" i="1" s="1"/>
  <c r="T62" i="1"/>
  <c r="T60" i="1" s="1"/>
  <c r="T11" i="1"/>
  <c r="T65" i="1"/>
  <c r="T77" i="1"/>
  <c r="T76" i="1" s="1"/>
  <c r="T33" i="1"/>
  <c r="T70" i="1"/>
  <c r="T68" i="1" s="1"/>
  <c r="T74" i="1"/>
  <c r="T42" i="1"/>
  <c r="T40" i="1" s="1"/>
  <c r="T58" i="1"/>
  <c r="T56" i="1" s="1"/>
  <c r="S8" i="1"/>
  <c r="Q8" i="1"/>
  <c r="T7" i="1"/>
  <c r="T8" i="1" s="1"/>
  <c r="S48" i="1"/>
  <c r="Q18" i="1"/>
  <c r="T72" i="1"/>
  <c r="P5" i="2"/>
  <c r="U5" i="2" s="1"/>
  <c r="Q5" i="2"/>
  <c r="V5" i="2" s="1"/>
  <c r="S5" i="2"/>
  <c r="X5" i="2"/>
  <c r="N6" i="2"/>
  <c r="K6" i="2"/>
  <c r="M6" i="2" s="1"/>
  <c r="S22" i="1"/>
  <c r="T27" i="1"/>
  <c r="T26" i="1" s="1"/>
  <c r="T66" i="1"/>
  <c r="T35" i="1" l="1"/>
  <c r="U11" i="1"/>
  <c r="U19" i="1"/>
  <c r="U10" i="1"/>
  <c r="U33" i="1"/>
  <c r="U24" i="1"/>
  <c r="U45" i="1"/>
  <c r="U61" i="1"/>
  <c r="U60" i="1" s="1"/>
  <c r="U65" i="1"/>
  <c r="U74" i="1"/>
  <c r="U6" i="1"/>
  <c r="U31" i="1"/>
  <c r="U30" i="1" s="1"/>
  <c r="U42" i="1"/>
  <c r="U58" i="1"/>
  <c r="U77" i="1"/>
  <c r="U38" i="1"/>
  <c r="U54" i="1"/>
  <c r="U70" i="1"/>
  <c r="V4" i="1"/>
  <c r="U15" i="1"/>
  <c r="U14" i="1" s="1"/>
  <c r="U73" i="1"/>
  <c r="U72" i="1" s="1"/>
  <c r="U36" i="1"/>
  <c r="U49" i="1"/>
  <c r="U78" i="1"/>
  <c r="U32" i="1"/>
  <c r="U62" i="1"/>
  <c r="U53" i="1"/>
  <c r="U52" i="1" s="1"/>
  <c r="U46" i="1"/>
  <c r="U69" i="1"/>
  <c r="U68" i="1" s="1"/>
  <c r="U27" i="1"/>
  <c r="U23" i="1"/>
  <c r="U22" i="1" s="1"/>
  <c r="U20" i="1"/>
  <c r="U66" i="1"/>
  <c r="U57" i="1"/>
  <c r="U56" i="1" s="1"/>
  <c r="U37" i="1"/>
  <c r="U9" i="1"/>
  <c r="U28" i="1"/>
  <c r="U41" i="1"/>
  <c r="U40" i="1" s="1"/>
  <c r="U16" i="1"/>
  <c r="U7" i="1"/>
  <c r="U8" i="1" s="1"/>
  <c r="U50" i="1"/>
  <c r="T64" i="1"/>
  <c r="T30" i="1"/>
  <c r="L8" i="2"/>
  <c r="I8" i="2"/>
  <c r="J8" i="2"/>
  <c r="R5" i="2"/>
  <c r="M5" i="2"/>
  <c r="H9" i="2"/>
  <c r="F10" i="2"/>
  <c r="U48" i="1" l="1"/>
  <c r="V6" i="1"/>
  <c r="V10" i="1"/>
  <c r="V15" i="1"/>
  <c r="V11" i="1"/>
  <c r="V19" i="1"/>
  <c r="W4" i="1"/>
  <c r="V23" i="1"/>
  <c r="V22" i="1" s="1"/>
  <c r="V31" i="1"/>
  <c r="V33" i="1"/>
  <c r="V9" i="1"/>
  <c r="V16" i="1"/>
  <c r="V28" i="1"/>
  <c r="V42" i="1"/>
  <c r="V49" i="1"/>
  <c r="V58" i="1"/>
  <c r="V65" i="1"/>
  <c r="V37" i="1"/>
  <c r="V46" i="1"/>
  <c r="V53" i="1"/>
  <c r="V52" i="1" s="1"/>
  <c r="V36" i="1"/>
  <c r="V35" i="1" s="1"/>
  <c r="V38" i="1"/>
  <c r="V54" i="1"/>
  <c r="V70" i="1"/>
  <c r="V77" i="1"/>
  <c r="V41" i="1"/>
  <c r="V40" i="1" s="1"/>
  <c r="V45" i="1"/>
  <c r="V44" i="1" s="1"/>
  <c r="V50" i="1"/>
  <c r="V57" i="1"/>
  <c r="V61" i="1"/>
  <c r="V74" i="1"/>
  <c r="V62" i="1"/>
  <c r="V73" i="1"/>
  <c r="V72" i="1" s="1"/>
  <c r="V78" i="1"/>
  <c r="V24" i="1"/>
  <c r="V32" i="1"/>
  <c r="V7" i="1"/>
  <c r="V8" i="1" s="1"/>
  <c r="V27" i="1"/>
  <c r="V26" i="1" s="1"/>
  <c r="V66" i="1"/>
  <c r="V69" i="1"/>
  <c r="V68" i="1" s="1"/>
  <c r="V20" i="1"/>
  <c r="U76" i="1"/>
  <c r="U44" i="1"/>
  <c r="U18" i="1"/>
  <c r="H10" i="2"/>
  <c r="F11" i="2"/>
  <c r="U26" i="1"/>
  <c r="U35" i="1"/>
  <c r="L9" i="2"/>
  <c r="J9" i="2"/>
  <c r="I9" i="2"/>
  <c r="N8" i="2"/>
  <c r="K8" i="2"/>
  <c r="M8" i="2" s="1"/>
  <c r="U64" i="1"/>
  <c r="V14" i="1" l="1"/>
  <c r="H11" i="2"/>
  <c r="F12" i="2"/>
  <c r="V48" i="1"/>
  <c r="X4" i="1"/>
  <c r="W11" i="1"/>
  <c r="W19" i="1"/>
  <c r="W18" i="1" s="1"/>
  <c r="W23" i="1"/>
  <c r="W31" i="1"/>
  <c r="W33" i="1"/>
  <c r="W9" i="1"/>
  <c r="W42" i="1"/>
  <c r="W49" i="1"/>
  <c r="W58" i="1"/>
  <c r="W37" i="1"/>
  <c r="W53" i="1"/>
  <c r="W65" i="1"/>
  <c r="W16" i="1"/>
  <c r="W46" i="1"/>
  <c r="W69" i="1"/>
  <c r="W74" i="1"/>
  <c r="W28" i="1"/>
  <c r="W62" i="1"/>
  <c r="W41" i="1"/>
  <c r="W40" i="1" s="1"/>
  <c r="W50" i="1"/>
  <c r="W57" i="1"/>
  <c r="W56" i="1" s="1"/>
  <c r="W32" i="1"/>
  <c r="W45" i="1"/>
  <c r="W24" i="1"/>
  <c r="W15" i="1"/>
  <c r="W14" i="1" s="1"/>
  <c r="W27" i="1"/>
  <c r="W26" i="1" s="1"/>
  <c r="W73" i="1"/>
  <c r="W72" i="1" s="1"/>
  <c r="W7" i="1"/>
  <c r="W8" i="1" s="1"/>
  <c r="W66" i="1"/>
  <c r="W77" i="1"/>
  <c r="W76" i="1" s="1"/>
  <c r="W54" i="1"/>
  <c r="W38" i="1"/>
  <c r="W10" i="1"/>
  <c r="W6" i="1"/>
  <c r="W20" i="1"/>
  <c r="W78" i="1"/>
  <c r="W70" i="1"/>
  <c r="W61" i="1"/>
  <c r="W60" i="1" s="1"/>
  <c r="W36" i="1"/>
  <c r="V60" i="1"/>
  <c r="V18" i="1"/>
  <c r="K9" i="2"/>
  <c r="M9" i="2" s="1"/>
  <c r="N9" i="2"/>
  <c r="L10" i="2"/>
  <c r="I10" i="2"/>
  <c r="J10" i="2"/>
  <c r="V56" i="1"/>
  <c r="V76" i="1"/>
  <c r="V64" i="1"/>
  <c r="V30" i="1"/>
  <c r="H12" i="2" l="1"/>
  <c r="F13" i="2"/>
  <c r="N10" i="2"/>
  <c r="K10" i="2"/>
  <c r="M10" i="2" s="1"/>
  <c r="W64" i="1"/>
  <c r="W48" i="1"/>
  <c r="W30" i="1"/>
  <c r="Y4" i="1"/>
  <c r="X6" i="1"/>
  <c r="X11" i="1"/>
  <c r="X19" i="1"/>
  <c r="X18" i="1" s="1"/>
  <c r="X10" i="1"/>
  <c r="X15" i="1"/>
  <c r="X28" i="1"/>
  <c r="X31" i="1"/>
  <c r="X30" i="1" s="1"/>
  <c r="X33" i="1"/>
  <c r="X36" i="1"/>
  <c r="X42" i="1"/>
  <c r="X58" i="1"/>
  <c r="X62" i="1"/>
  <c r="X37" i="1"/>
  <c r="X49" i="1"/>
  <c r="X53" i="1"/>
  <c r="X52" i="1" s="1"/>
  <c r="X77" i="1"/>
  <c r="X46" i="1"/>
  <c r="X65" i="1"/>
  <c r="X70" i="1"/>
  <c r="X74" i="1"/>
  <c r="X20" i="1"/>
  <c r="X78" i="1"/>
  <c r="X61" i="1"/>
  <c r="X60" i="1" s="1"/>
  <c r="X32" i="1"/>
  <c r="X24" i="1"/>
  <c r="X23" i="1"/>
  <c r="X22" i="1" s="1"/>
  <c r="X41" i="1"/>
  <c r="X40" i="1" s="1"/>
  <c r="X54" i="1"/>
  <c r="X16" i="1"/>
  <c r="X66" i="1"/>
  <c r="X27" i="1"/>
  <c r="X26" i="1" s="1"/>
  <c r="X73" i="1"/>
  <c r="X72" i="1" s="1"/>
  <c r="X57" i="1"/>
  <c r="X9" i="1"/>
  <c r="X69" i="1"/>
  <c r="X68" i="1" s="1"/>
  <c r="X38" i="1"/>
  <c r="X7" i="1"/>
  <c r="X50" i="1"/>
  <c r="X45" i="1"/>
  <c r="X44" i="1" s="1"/>
  <c r="L11" i="2"/>
  <c r="J11" i="2"/>
  <c r="I11" i="2"/>
  <c r="W35" i="1"/>
  <c r="W44" i="1"/>
  <c r="W68" i="1"/>
  <c r="W52" i="1"/>
  <c r="W22" i="1"/>
  <c r="X64" i="1" l="1"/>
  <c r="X35" i="1"/>
  <c r="X14" i="1"/>
  <c r="K11" i="2"/>
  <c r="M11" i="2" s="1"/>
  <c r="N11" i="2"/>
  <c r="X48" i="1"/>
  <c r="H13" i="2"/>
  <c r="F14" i="2"/>
  <c r="X8" i="1"/>
  <c r="X56" i="1"/>
  <c r="X76" i="1"/>
  <c r="Y11" i="1"/>
  <c r="Y19" i="1"/>
  <c r="Y15" i="1"/>
  <c r="Z4" i="1"/>
  <c r="Y6" i="1"/>
  <c r="Y24" i="1"/>
  <c r="Y37" i="1"/>
  <c r="Y10" i="1"/>
  <c r="Y31" i="1"/>
  <c r="Y33" i="1"/>
  <c r="Y49" i="1"/>
  <c r="Y48" i="1" s="1"/>
  <c r="Y74" i="1"/>
  <c r="Y36" i="1"/>
  <c r="Y42" i="1"/>
  <c r="Y58" i="1"/>
  <c r="Y45" i="1"/>
  <c r="Y61" i="1"/>
  <c r="Y70" i="1"/>
  <c r="Y65" i="1"/>
  <c r="Y64" i="1" s="1"/>
  <c r="Y66" i="1"/>
  <c r="Y27" i="1"/>
  <c r="Y77" i="1"/>
  <c r="Y76" i="1" s="1"/>
  <c r="Y20" i="1"/>
  <c r="Y69" i="1"/>
  <c r="Y41" i="1"/>
  <c r="Y38" i="1"/>
  <c r="Y16" i="1"/>
  <c r="Y28" i="1"/>
  <c r="Y23" i="1"/>
  <c r="Y50" i="1"/>
  <c r="Y46" i="1"/>
  <c r="Y73" i="1"/>
  <c r="Y72" i="1" s="1"/>
  <c r="Y78" i="1"/>
  <c r="Y32" i="1"/>
  <c r="Y7" i="1"/>
  <c r="Y8" i="1" s="1"/>
  <c r="Y62" i="1"/>
  <c r="Y53" i="1"/>
  <c r="Y57" i="1"/>
  <c r="Y54" i="1"/>
  <c r="Y9" i="1"/>
  <c r="L12" i="2"/>
  <c r="I12" i="2"/>
  <c r="J12" i="2"/>
  <c r="Y14" i="1" l="1"/>
  <c r="H14" i="2"/>
  <c r="F15" i="2"/>
  <c r="Y56" i="1"/>
  <c r="L13" i="2"/>
  <c r="J13" i="2"/>
  <c r="I13" i="2"/>
  <c r="Y52" i="1"/>
  <c r="Y22" i="1"/>
  <c r="Y40" i="1"/>
  <c r="Y26" i="1"/>
  <c r="Y60" i="1"/>
  <c r="Y35" i="1"/>
  <c r="Y30" i="1"/>
  <c r="N12" i="2"/>
  <c r="K12" i="2"/>
  <c r="M12" i="2" s="1"/>
  <c r="Y18" i="1"/>
  <c r="Y68" i="1"/>
  <c r="Y44" i="1"/>
  <c r="Z6" i="1"/>
  <c r="Z10" i="1"/>
  <c r="Z15" i="1"/>
  <c r="Z14" i="1" s="1"/>
  <c r="Z11" i="1"/>
  <c r="Z19" i="1"/>
  <c r="Z31" i="1"/>
  <c r="Z33" i="1"/>
  <c r="Z28" i="1"/>
  <c r="AA4" i="1"/>
  <c r="Z42" i="1"/>
  <c r="Z49" i="1"/>
  <c r="Z48" i="1" s="1"/>
  <c r="Z58" i="1"/>
  <c r="Z65" i="1"/>
  <c r="Z37" i="1"/>
  <c r="Z46" i="1"/>
  <c r="Z53" i="1"/>
  <c r="Z9" i="1"/>
  <c r="Z16" i="1"/>
  <c r="Z24" i="1"/>
  <c r="Z70" i="1"/>
  <c r="Z77" i="1"/>
  <c r="Z62" i="1"/>
  <c r="Z74" i="1"/>
  <c r="Z36" i="1"/>
  <c r="Z73" i="1"/>
  <c r="Z23" i="1"/>
  <c r="Z45" i="1"/>
  <c r="Z44" i="1" s="1"/>
  <c r="Z61" i="1"/>
  <c r="Z78" i="1"/>
  <c r="Z41" i="1"/>
  <c r="Z40" i="1" s="1"/>
  <c r="Z57" i="1"/>
  <c r="Z56" i="1" s="1"/>
  <c r="Z38" i="1"/>
  <c r="Z50" i="1"/>
  <c r="Z54" i="1"/>
  <c r="Z69" i="1"/>
  <c r="Z68" i="1" s="1"/>
  <c r="Z27" i="1"/>
  <c r="Z26" i="1" s="1"/>
  <c r="Z32" i="1"/>
  <c r="Z66" i="1"/>
  <c r="Z20" i="1"/>
  <c r="Z7" i="1"/>
  <c r="Z8" i="1" s="1"/>
  <c r="Z30" i="1" l="1"/>
  <c r="L14" i="2"/>
  <c r="I14" i="2"/>
  <c r="J14" i="2"/>
  <c r="Z72" i="1"/>
  <c r="Z76" i="1"/>
  <c r="Z64" i="1"/>
  <c r="AB4" i="1"/>
  <c r="AA31" i="1"/>
  <c r="AA33" i="1"/>
  <c r="AA11" i="1"/>
  <c r="AA19" i="1"/>
  <c r="AA36" i="1"/>
  <c r="AA28" i="1"/>
  <c r="AA42" i="1"/>
  <c r="AA49" i="1"/>
  <c r="AA58" i="1"/>
  <c r="AA41" i="1"/>
  <c r="AA46" i="1"/>
  <c r="AA50" i="1"/>
  <c r="AA57" i="1"/>
  <c r="AA56" i="1" s="1"/>
  <c r="AA65" i="1"/>
  <c r="AA64" i="1" s="1"/>
  <c r="AA74" i="1"/>
  <c r="AA37" i="1"/>
  <c r="AA53" i="1"/>
  <c r="AA23" i="1"/>
  <c r="AA22" i="1" s="1"/>
  <c r="AA62" i="1"/>
  <c r="AA78" i="1"/>
  <c r="AA27" i="1"/>
  <c r="AA73" i="1"/>
  <c r="AA77" i="1"/>
  <c r="AA76" i="1" s="1"/>
  <c r="AA32" i="1"/>
  <c r="AA10" i="1"/>
  <c r="AA69" i="1"/>
  <c r="AA70" i="1"/>
  <c r="AA45" i="1"/>
  <c r="AA24" i="1"/>
  <c r="AA16" i="1"/>
  <c r="AA9" i="1"/>
  <c r="AA6" i="1"/>
  <c r="AA61" i="1"/>
  <c r="AA15" i="1"/>
  <c r="AA14" i="1" s="1"/>
  <c r="AA7" i="1"/>
  <c r="AA8" i="1" s="1"/>
  <c r="AA66" i="1"/>
  <c r="AA54" i="1"/>
  <c r="AA38" i="1"/>
  <c r="AA20" i="1"/>
  <c r="Z18" i="1"/>
  <c r="Z22" i="1"/>
  <c r="Z60" i="1"/>
  <c r="Z35" i="1"/>
  <c r="Z52" i="1"/>
  <c r="K13" i="2"/>
  <c r="M13" i="2" s="1"/>
  <c r="N13" i="2"/>
  <c r="H15" i="2"/>
  <c r="F16" i="2"/>
  <c r="L15" i="2" l="1"/>
  <c r="J15" i="2"/>
  <c r="I15" i="2"/>
  <c r="AA72" i="1"/>
  <c r="AA60" i="1"/>
  <c r="AA26" i="1"/>
  <c r="AA52" i="1"/>
  <c r="AA35" i="1"/>
  <c r="AA30" i="1"/>
  <c r="N14" i="2"/>
  <c r="K14" i="2"/>
  <c r="AA68" i="1"/>
  <c r="AA40" i="1"/>
  <c r="H16" i="2"/>
  <c r="F17" i="2"/>
  <c r="AA44" i="1"/>
  <c r="AA48" i="1"/>
  <c r="AA18" i="1"/>
  <c r="AC4" i="1"/>
  <c r="AB10" i="1"/>
  <c r="AB15" i="1"/>
  <c r="AB6" i="1"/>
  <c r="AB24" i="1"/>
  <c r="AB11" i="1"/>
  <c r="AB19" i="1"/>
  <c r="AB36" i="1"/>
  <c r="AB37" i="1"/>
  <c r="AB53" i="1"/>
  <c r="AB33" i="1"/>
  <c r="AB46" i="1"/>
  <c r="AB49" i="1"/>
  <c r="AB48" i="1" s="1"/>
  <c r="AB65" i="1"/>
  <c r="AB77" i="1"/>
  <c r="AB42" i="1"/>
  <c r="AB58" i="1"/>
  <c r="AB70" i="1"/>
  <c r="AB74" i="1"/>
  <c r="AB28" i="1"/>
  <c r="AB62" i="1"/>
  <c r="AB31" i="1"/>
  <c r="AB69" i="1"/>
  <c r="AB68" i="1" s="1"/>
  <c r="AB41" i="1"/>
  <c r="AB40" i="1" s="1"/>
  <c r="AB54" i="1"/>
  <c r="AB38" i="1"/>
  <c r="AB16" i="1"/>
  <c r="AB7" i="1"/>
  <c r="AB8" i="1" s="1"/>
  <c r="AB45" i="1"/>
  <c r="AB44" i="1" s="1"/>
  <c r="AB20" i="1"/>
  <c r="AB78" i="1"/>
  <c r="AB61" i="1"/>
  <c r="AB32" i="1"/>
  <c r="AB23" i="1"/>
  <c r="AB50" i="1"/>
  <c r="AB66" i="1"/>
  <c r="AB27" i="1"/>
  <c r="AB26" i="1" s="1"/>
  <c r="AB73" i="1"/>
  <c r="AB72" i="1" s="1"/>
  <c r="AB57" i="1"/>
  <c r="AB9" i="1"/>
  <c r="M14" i="2"/>
  <c r="AC11" i="1" l="1"/>
  <c r="AC19" i="1"/>
  <c r="AC10" i="1"/>
  <c r="AC33" i="1"/>
  <c r="AC37" i="1"/>
  <c r="AD4" i="1"/>
  <c r="AC6" i="1"/>
  <c r="AC15" i="1"/>
  <c r="AC14" i="1" s="1"/>
  <c r="AC45" i="1"/>
  <c r="AC61" i="1"/>
  <c r="AC74" i="1"/>
  <c r="AC31" i="1"/>
  <c r="AC30" i="1" s="1"/>
  <c r="AC38" i="1"/>
  <c r="AC54" i="1"/>
  <c r="AC36" i="1"/>
  <c r="AC35" i="1" s="1"/>
  <c r="AC49" i="1"/>
  <c r="AC48" i="1" s="1"/>
  <c r="AC77" i="1"/>
  <c r="AC42" i="1"/>
  <c r="AC58" i="1"/>
  <c r="AC70" i="1"/>
  <c r="AC65" i="1"/>
  <c r="AC66" i="1"/>
  <c r="AC73" i="1"/>
  <c r="AC72" i="1" s="1"/>
  <c r="AC7" i="1"/>
  <c r="AC8" i="1" s="1"/>
  <c r="AC27" i="1"/>
  <c r="AC20" i="1"/>
  <c r="AC50" i="1"/>
  <c r="AC57" i="1"/>
  <c r="AC56" i="1" s="1"/>
  <c r="AC69" i="1"/>
  <c r="AC41" i="1"/>
  <c r="AC40" i="1" s="1"/>
  <c r="AC16" i="1"/>
  <c r="AC23" i="1"/>
  <c r="AC22" i="1" s="1"/>
  <c r="AC9" i="1"/>
  <c r="AC28" i="1"/>
  <c r="AC24" i="1"/>
  <c r="AC78" i="1"/>
  <c r="AC32" i="1"/>
  <c r="AC62" i="1"/>
  <c r="AC53" i="1"/>
  <c r="AC52" i="1" s="1"/>
  <c r="AC46" i="1"/>
  <c r="H17" i="2"/>
  <c r="F18" i="2"/>
  <c r="AB35" i="1"/>
  <c r="AB76" i="1"/>
  <c r="AB18" i="1"/>
  <c r="AB14" i="1"/>
  <c r="L16" i="2"/>
  <c r="I16" i="2"/>
  <c r="J16" i="2"/>
  <c r="AB60" i="1"/>
  <c r="K15" i="2"/>
  <c r="M15" i="2" s="1"/>
  <c r="N15" i="2"/>
  <c r="AB56" i="1"/>
  <c r="AB22" i="1"/>
  <c r="AB30" i="1"/>
  <c r="AB64" i="1"/>
  <c r="AB52" i="1"/>
  <c r="H18" i="2" l="1"/>
  <c r="F19" i="2"/>
  <c r="AC60" i="1"/>
  <c r="AD6" i="1"/>
  <c r="AD10" i="1"/>
  <c r="AD15" i="1"/>
  <c r="AD11" i="1"/>
  <c r="AD19" i="1"/>
  <c r="AE4" i="1"/>
  <c r="AD23" i="1"/>
  <c r="AD22" i="1" s="1"/>
  <c r="AD31" i="1"/>
  <c r="AD33" i="1"/>
  <c r="AD9" i="1"/>
  <c r="AD16" i="1"/>
  <c r="AD24" i="1"/>
  <c r="AD28" i="1"/>
  <c r="AD42" i="1"/>
  <c r="AD49" i="1"/>
  <c r="AD48" i="1" s="1"/>
  <c r="AD58" i="1"/>
  <c r="AD65" i="1"/>
  <c r="AD37" i="1"/>
  <c r="AD46" i="1"/>
  <c r="AD53" i="1"/>
  <c r="AD32" i="1"/>
  <c r="AD36" i="1"/>
  <c r="AD38" i="1"/>
  <c r="AD54" i="1"/>
  <c r="AD62" i="1"/>
  <c r="AD70" i="1"/>
  <c r="AD77" i="1"/>
  <c r="AD41" i="1"/>
  <c r="AD40" i="1" s="1"/>
  <c r="AD45" i="1"/>
  <c r="AD50" i="1"/>
  <c r="AD57" i="1"/>
  <c r="AD56" i="1" s="1"/>
  <c r="AD61" i="1"/>
  <c r="AD60" i="1" s="1"/>
  <c r="AD74" i="1"/>
  <c r="AD73" i="1"/>
  <c r="AD78" i="1"/>
  <c r="AD66" i="1"/>
  <c r="AD27" i="1"/>
  <c r="AD26" i="1" s="1"/>
  <c r="AD7" i="1"/>
  <c r="AD8" i="1" s="1"/>
  <c r="AD69" i="1"/>
  <c r="AD68" i="1" s="1"/>
  <c r="AD20" i="1"/>
  <c r="AC18" i="1"/>
  <c r="N16" i="2"/>
  <c r="K16" i="2"/>
  <c r="M16" i="2" s="1"/>
  <c r="L17" i="2"/>
  <c r="J17" i="2"/>
  <c r="I17" i="2"/>
  <c r="AC68" i="1"/>
  <c r="AC26" i="1"/>
  <c r="AC64" i="1"/>
  <c r="AC76" i="1"/>
  <c r="AC44" i="1"/>
  <c r="AD14" i="1" l="1"/>
  <c r="K17" i="2"/>
  <c r="M17" i="2" s="1"/>
  <c r="N17" i="2"/>
  <c r="AD72" i="1"/>
  <c r="AD35" i="1"/>
  <c r="AF4" i="1"/>
  <c r="AE11" i="1"/>
  <c r="AE19" i="1"/>
  <c r="AE18" i="1" s="1"/>
  <c r="AE23" i="1"/>
  <c r="AE31" i="1"/>
  <c r="AE16" i="1"/>
  <c r="AE36" i="1"/>
  <c r="AE35" i="1" s="1"/>
  <c r="AE33" i="1"/>
  <c r="AE42" i="1"/>
  <c r="AE49" i="1"/>
  <c r="AE58" i="1"/>
  <c r="AE28" i="1"/>
  <c r="AE9" i="1"/>
  <c r="AE37" i="1"/>
  <c r="AE53" i="1"/>
  <c r="AE52" i="1" s="1"/>
  <c r="AE62" i="1"/>
  <c r="AE41" i="1"/>
  <c r="AE40" i="1" s="1"/>
  <c r="AE50" i="1"/>
  <c r="AE57" i="1"/>
  <c r="AE56" i="1" s="1"/>
  <c r="AE65" i="1"/>
  <c r="AE46" i="1"/>
  <c r="AE69" i="1"/>
  <c r="AE74" i="1"/>
  <c r="AE20" i="1"/>
  <c r="AE70" i="1"/>
  <c r="AE61" i="1"/>
  <c r="AE60" i="1" s="1"/>
  <c r="AE6" i="1"/>
  <c r="AE66" i="1"/>
  <c r="AE77" i="1"/>
  <c r="AE54" i="1"/>
  <c r="AE10" i="1"/>
  <c r="AE27" i="1"/>
  <c r="AE26" i="1" s="1"/>
  <c r="AE78" i="1"/>
  <c r="AE73" i="1"/>
  <c r="AE32" i="1"/>
  <c r="AE7" i="1"/>
  <c r="AE8" i="1" s="1"/>
  <c r="AE38" i="1"/>
  <c r="AE45" i="1"/>
  <c r="AE44" i="1" s="1"/>
  <c r="AE24" i="1"/>
  <c r="AE15" i="1"/>
  <c r="AE14" i="1" s="1"/>
  <c r="AD76" i="1"/>
  <c r="H19" i="2"/>
  <c r="F20" i="2"/>
  <c r="AD44" i="1"/>
  <c r="AD64" i="1"/>
  <c r="AD18" i="1"/>
  <c r="L18" i="2"/>
  <c r="I18" i="2"/>
  <c r="J18" i="2"/>
  <c r="AD52" i="1"/>
  <c r="AD30" i="1"/>
  <c r="N18" i="2" l="1"/>
  <c r="K18" i="2"/>
  <c r="M18" i="2" s="1"/>
  <c r="L19" i="2"/>
  <c r="J19" i="2"/>
  <c r="I19" i="2"/>
  <c r="AE72" i="1"/>
  <c r="AE68" i="1"/>
  <c r="AE48" i="1"/>
  <c r="AE76" i="1"/>
  <c r="AE30" i="1"/>
  <c r="AG4" i="1"/>
  <c r="AF6" i="1"/>
  <c r="AF11" i="1"/>
  <c r="AF19" i="1"/>
  <c r="AF23" i="1"/>
  <c r="AF22" i="1" s="1"/>
  <c r="AF28" i="1"/>
  <c r="AF31" i="1"/>
  <c r="AF24" i="1"/>
  <c r="AF36" i="1"/>
  <c r="AF42" i="1"/>
  <c r="AF58" i="1"/>
  <c r="AF65" i="1"/>
  <c r="AF10" i="1"/>
  <c r="AF15" i="1"/>
  <c r="AF14" i="1" s="1"/>
  <c r="AF62" i="1"/>
  <c r="AF77" i="1"/>
  <c r="AF33" i="1"/>
  <c r="AF37" i="1"/>
  <c r="AF49" i="1"/>
  <c r="AF53" i="1"/>
  <c r="AF70" i="1"/>
  <c r="AF74" i="1"/>
  <c r="AF46" i="1"/>
  <c r="AF7" i="1"/>
  <c r="AF8" i="1" s="1"/>
  <c r="AF50" i="1"/>
  <c r="AF45" i="1"/>
  <c r="AF44" i="1" s="1"/>
  <c r="AF66" i="1"/>
  <c r="AF27" i="1"/>
  <c r="AF73" i="1"/>
  <c r="AF9" i="1"/>
  <c r="AF69" i="1"/>
  <c r="AF41" i="1"/>
  <c r="AF54" i="1"/>
  <c r="AF38" i="1"/>
  <c r="AF16" i="1"/>
  <c r="AF57" i="1"/>
  <c r="AF56" i="1" s="1"/>
  <c r="AF20" i="1"/>
  <c r="AF78" i="1"/>
  <c r="AF61" i="1"/>
  <c r="AF60" i="1" s="1"/>
  <c r="AF32" i="1"/>
  <c r="H20" i="2"/>
  <c r="F21" i="2"/>
  <c r="AE64" i="1"/>
  <c r="AE22" i="1"/>
  <c r="AF72" i="1" l="1"/>
  <c r="AG11" i="1"/>
  <c r="AG19" i="1"/>
  <c r="AG15" i="1"/>
  <c r="AH4" i="1"/>
  <c r="AG6" i="1"/>
  <c r="AG37" i="1"/>
  <c r="AG31" i="1"/>
  <c r="AG49" i="1"/>
  <c r="AG74" i="1"/>
  <c r="AG24" i="1"/>
  <c r="AG36" i="1"/>
  <c r="AG42" i="1"/>
  <c r="AG58" i="1"/>
  <c r="AG65" i="1"/>
  <c r="AG70" i="1"/>
  <c r="AG61" i="1"/>
  <c r="AG10" i="1"/>
  <c r="AG45" i="1"/>
  <c r="AG44" i="1" s="1"/>
  <c r="AG77" i="1"/>
  <c r="AG33" i="1"/>
  <c r="AG73" i="1"/>
  <c r="AG72" i="1" s="1"/>
  <c r="AG57" i="1"/>
  <c r="AG56" i="1" s="1"/>
  <c r="AG9" i="1"/>
  <c r="AG38" i="1"/>
  <c r="AG32" i="1"/>
  <c r="AG20" i="1"/>
  <c r="AG7" i="1"/>
  <c r="AG54" i="1"/>
  <c r="AG50" i="1"/>
  <c r="AG62" i="1"/>
  <c r="AG53" i="1"/>
  <c r="AG52" i="1" s="1"/>
  <c r="AG46" i="1"/>
  <c r="AG23" i="1"/>
  <c r="AG66" i="1"/>
  <c r="AG78" i="1"/>
  <c r="AG69" i="1"/>
  <c r="AG68" i="1" s="1"/>
  <c r="AG27" i="1"/>
  <c r="AG26" i="1" s="1"/>
  <c r="AG41" i="1"/>
  <c r="AG40" i="1" s="1"/>
  <c r="AG16" i="1"/>
  <c r="AG28" i="1"/>
  <c r="AF40" i="1"/>
  <c r="AF26" i="1"/>
  <c r="AF52" i="1"/>
  <c r="AF76" i="1"/>
  <c r="AF64" i="1"/>
  <c r="AF18" i="1"/>
  <c r="L20" i="2"/>
  <c r="I20" i="2"/>
  <c r="J20" i="2"/>
  <c r="AF35" i="1"/>
  <c r="H21" i="2"/>
  <c r="F22" i="2"/>
  <c r="AF68" i="1"/>
  <c r="AF48" i="1"/>
  <c r="AF30" i="1"/>
  <c r="K19" i="2"/>
  <c r="M19" i="2" s="1"/>
  <c r="N19" i="2"/>
  <c r="AG22" i="1" l="1"/>
  <c r="H22" i="2"/>
  <c r="F23" i="2"/>
  <c r="N20" i="2"/>
  <c r="K20" i="2"/>
  <c r="M20" i="2" s="1"/>
  <c r="AG60" i="1"/>
  <c r="AG48" i="1"/>
  <c r="AH6" i="1"/>
  <c r="AH10" i="1"/>
  <c r="AH15" i="1"/>
  <c r="AH14" i="1" s="1"/>
  <c r="AH11" i="1"/>
  <c r="AH19" i="1"/>
  <c r="AH31" i="1"/>
  <c r="AH33" i="1"/>
  <c r="AH28" i="1"/>
  <c r="AH9" i="1"/>
  <c r="AH42" i="1"/>
  <c r="AH49" i="1"/>
  <c r="AH48" i="1" s="1"/>
  <c r="AH58" i="1"/>
  <c r="AH65" i="1"/>
  <c r="AH16" i="1"/>
  <c r="AH23" i="1"/>
  <c r="AH22" i="1" s="1"/>
  <c r="AH37" i="1"/>
  <c r="AH46" i="1"/>
  <c r="AH53" i="1"/>
  <c r="AI4" i="1"/>
  <c r="AH70" i="1"/>
  <c r="AH77" i="1"/>
  <c r="AH74" i="1"/>
  <c r="AH73" i="1"/>
  <c r="AH72" i="1" s="1"/>
  <c r="AH38" i="1"/>
  <c r="AH41" i="1"/>
  <c r="AH40" i="1" s="1"/>
  <c r="AH50" i="1"/>
  <c r="AH54" i="1"/>
  <c r="AH57" i="1"/>
  <c r="AH56" i="1" s="1"/>
  <c r="AH62" i="1"/>
  <c r="AH36" i="1"/>
  <c r="AH35" i="1" s="1"/>
  <c r="AH78" i="1"/>
  <c r="AH61" i="1"/>
  <c r="AH45" i="1"/>
  <c r="AH44" i="1" s="1"/>
  <c r="AH69" i="1"/>
  <c r="AH68" i="1" s="1"/>
  <c r="AH20" i="1"/>
  <c r="AH7" i="1"/>
  <c r="AH8" i="1" s="1"/>
  <c r="AH66" i="1"/>
  <c r="AH27" i="1"/>
  <c r="AH26" i="1" s="1"/>
  <c r="AH32" i="1"/>
  <c r="AH24" i="1"/>
  <c r="AG64" i="1"/>
  <c r="AG18" i="1"/>
  <c r="L21" i="2"/>
  <c r="J21" i="2"/>
  <c r="I21" i="2"/>
  <c r="AG8" i="1"/>
  <c r="AG76" i="1"/>
  <c r="AG35" i="1"/>
  <c r="AG30" i="1"/>
  <c r="AG14" i="1"/>
  <c r="AH52" i="1" l="1"/>
  <c r="AH30" i="1"/>
  <c r="L22" i="2"/>
  <c r="I22" i="2"/>
  <c r="J22" i="2"/>
  <c r="K21" i="2"/>
  <c r="N21" i="2"/>
  <c r="AH76" i="1"/>
  <c r="AH64" i="1"/>
  <c r="AH18" i="1"/>
  <c r="AI23" i="1"/>
  <c r="AI24" i="1"/>
  <c r="AI31" i="1"/>
  <c r="AI30" i="1" s="1"/>
  <c r="AI33" i="1"/>
  <c r="AI36" i="1"/>
  <c r="AI28" i="1"/>
  <c r="AI42" i="1"/>
  <c r="AI49" i="1"/>
  <c r="AI58" i="1"/>
  <c r="AI41" i="1"/>
  <c r="AI46" i="1"/>
  <c r="AI50" i="1"/>
  <c r="AI57" i="1"/>
  <c r="AI56" i="1" s="1"/>
  <c r="AI62" i="1"/>
  <c r="AI19" i="1"/>
  <c r="AI18" i="1" s="1"/>
  <c r="AI74" i="1"/>
  <c r="AI11" i="1"/>
  <c r="AI65" i="1"/>
  <c r="AI66" i="1"/>
  <c r="AI53" i="1"/>
  <c r="AI78" i="1"/>
  <c r="AI37" i="1"/>
  <c r="AI69" i="1"/>
  <c r="AI54" i="1"/>
  <c r="AI38" i="1"/>
  <c r="AI16" i="1"/>
  <c r="AI9" i="1"/>
  <c r="AI7" i="1"/>
  <c r="AI8" i="1" s="1"/>
  <c r="AI45" i="1"/>
  <c r="AI20" i="1"/>
  <c r="AI61" i="1"/>
  <c r="AI60" i="1" s="1"/>
  <c r="AI32" i="1"/>
  <c r="AI15" i="1"/>
  <c r="AI10" i="1"/>
  <c r="AI70" i="1"/>
  <c r="AI6" i="1"/>
  <c r="AI27" i="1"/>
  <c r="AI73" i="1"/>
  <c r="AI72" i="1" s="1"/>
  <c r="AI77" i="1"/>
  <c r="AI76" i="1" s="1"/>
  <c r="M21" i="2"/>
  <c r="AH60" i="1"/>
  <c r="F24" i="2"/>
  <c r="H23" i="2"/>
  <c r="N22" i="2" l="1"/>
  <c r="K22" i="2"/>
  <c r="AI26" i="1"/>
  <c r="AI14" i="1"/>
  <c r="AI44" i="1"/>
  <c r="AI35" i="1"/>
  <c r="AI22" i="1"/>
  <c r="AI64" i="1"/>
  <c r="AI40" i="1"/>
  <c r="I23" i="2"/>
  <c r="J23" i="2"/>
  <c r="L23" i="2"/>
  <c r="AI52" i="1"/>
  <c r="AI48" i="1"/>
  <c r="F25" i="2"/>
  <c r="H24" i="2"/>
  <c r="AI68" i="1"/>
  <c r="M22" i="2"/>
  <c r="N23" i="2" l="1"/>
  <c r="K23" i="2"/>
  <c r="H25" i="2"/>
  <c r="M23" i="2"/>
  <c r="I24" i="2"/>
  <c r="J24" i="2"/>
  <c r="L24" i="2"/>
  <c r="N24" i="2" l="1"/>
  <c r="K24" i="2"/>
  <c r="M24" i="2" s="1"/>
  <c r="I25" i="2"/>
  <c r="J25" i="2"/>
  <c r="L25" i="2"/>
  <c r="N25" i="2" l="1"/>
  <c r="K25" i="2"/>
  <c r="M25" i="2"/>
</calcChain>
</file>

<file path=xl/sharedStrings.xml><?xml version="1.0" encoding="utf-8"?>
<sst xmlns="http://schemas.openxmlformats.org/spreadsheetml/2006/main" count="161" uniqueCount="78">
  <si>
    <t>Compra Calls</t>
  </si>
  <si>
    <t>WFD APR 260 C</t>
  </si>
  <si>
    <t>JAN</t>
  </si>
  <si>
    <t>APR</t>
  </si>
  <si>
    <t>JUL</t>
  </si>
  <si>
    <t>Compra Puts</t>
  </si>
  <si>
    <t>WFD APR 260 P</t>
  </si>
  <si>
    <t>Venda Puts</t>
  </si>
  <si>
    <t>WFD</t>
  </si>
  <si>
    <t>Bull Call Spread</t>
  </si>
  <si>
    <t>WFD APR 240 C</t>
  </si>
  <si>
    <t>Venda Calls</t>
  </si>
  <si>
    <t>Bear Call Spread</t>
  </si>
  <si>
    <t>Bull Put Spread</t>
  </si>
  <si>
    <t>WFD APR 240 P</t>
  </si>
  <si>
    <t>Bear Put Spread</t>
  </si>
  <si>
    <t>Buy Butterfly</t>
  </si>
  <si>
    <t>WFD APR 280 C</t>
  </si>
  <si>
    <t>Sell Butterfly</t>
  </si>
  <si>
    <t>Ratio Call Spread</t>
  </si>
  <si>
    <t>Ratio Call Backspread</t>
  </si>
  <si>
    <t>Long Straddle</t>
  </si>
  <si>
    <t>Short Straddle</t>
  </si>
  <si>
    <t>Long Strangle</t>
  </si>
  <si>
    <t>Short Strangle</t>
  </si>
  <si>
    <t>Long Combination</t>
  </si>
  <si>
    <t>Short Combination</t>
  </si>
  <si>
    <t>Calendar Spread</t>
  </si>
  <si>
    <t>WFD JUL 260 C</t>
  </si>
  <si>
    <t>BLACK-SCHOLES 73</t>
  </si>
  <si>
    <t>Market</t>
  </si>
  <si>
    <t>Exerc</t>
  </si>
  <si>
    <t>Interest</t>
  </si>
  <si>
    <t>T-t</t>
  </si>
  <si>
    <t>Net Stock</t>
  </si>
  <si>
    <t>Volatility</t>
  </si>
  <si>
    <t>d1</t>
  </si>
  <si>
    <t>d2</t>
  </si>
  <si>
    <t>N(d1)</t>
  </si>
  <si>
    <t>N(d2)</t>
  </si>
  <si>
    <t>N'(d1)</t>
  </si>
  <si>
    <t>Theor</t>
  </si>
  <si>
    <t>Call</t>
  </si>
  <si>
    <t>Put</t>
  </si>
  <si>
    <t>Premium</t>
  </si>
  <si>
    <t>Price</t>
  </si>
  <si>
    <t>Rate</t>
  </si>
  <si>
    <t>(days)</t>
  </si>
  <si>
    <t>D</t>
  </si>
  <si>
    <t>G</t>
  </si>
  <si>
    <t>L</t>
  </si>
  <si>
    <t>R</t>
  </si>
  <si>
    <t>Q</t>
  </si>
  <si>
    <t>CALLS AND PUTS ON WORLDFOODS</t>
  </si>
  <si>
    <t>Underlying share price = 254p</t>
  </si>
  <si>
    <t>November 1st</t>
  </si>
  <si>
    <t>EXERCISE PRICES</t>
  </si>
  <si>
    <t>CALLS</t>
  </si>
  <si>
    <t>PUTS</t>
  </si>
  <si>
    <t>EXPIRY DATES</t>
  </si>
  <si>
    <t>Series</t>
  </si>
  <si>
    <t>Exercise Price</t>
  </si>
  <si>
    <t># Options</t>
  </si>
  <si>
    <t>Share Price at Maturity</t>
  </si>
  <si>
    <t>Buy call</t>
  </si>
  <si>
    <t>Short Call (naked)</t>
  </si>
  <si>
    <t>Short Call (covered)</t>
  </si>
  <si>
    <t>Buy put</t>
  </si>
  <si>
    <t>Short Put</t>
  </si>
  <si>
    <t>Profit / Loss (Share)</t>
  </si>
  <si>
    <t>Buy Calls</t>
  </si>
  <si>
    <t>Sell Calls</t>
  </si>
  <si>
    <t>Buy Puts</t>
  </si>
  <si>
    <t>Sell Puts</t>
  </si>
  <si>
    <t>Long Stock Synthetic</t>
  </si>
  <si>
    <t>Short Stock Synthetic</t>
  </si>
  <si>
    <t>(in April when first option matures)</t>
  </si>
  <si>
    <t>STRATEGIES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</si>
</sst>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dd\-mmm\-yy_)"/>
    <numFmt numFmtId="165" formatCode="0.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Courier"/>
    </font>
    <font>
      <sz val="10"/>
      <name val="Symbol"/>
      <family val="1"/>
      <charset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4" xfId="0" applyBorder="1"/>
    <xf numFmtId="0" fontId="0" fillId="0" borderId="5" xfId="0" applyBorder="1"/>
    <xf numFmtId="0" fontId="0" fillId="0" borderId="0" xfId="0" quotePrefix="1" applyAlignment="1">
      <alignment horizontal="left"/>
    </xf>
    <xf numFmtId="0" fontId="1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44" fontId="0" fillId="0" borderId="0" xfId="1" applyFont="1"/>
    <xf numFmtId="164" fontId="3" fillId="0" borderId="0" xfId="0" applyNumberFormat="1" applyFont="1" applyAlignment="1" applyProtection="1"/>
    <xf numFmtId="164" fontId="0" fillId="0" borderId="0" xfId="0" applyNumberFormat="1" applyAlignment="1" applyProtection="1">
      <alignment horizontal="fill"/>
    </xf>
    <xf numFmtId="0" fontId="0" fillId="0" borderId="6" xfId="0" applyBorder="1" applyAlignment="1" applyProtection="1">
      <alignment horizontal="center"/>
    </xf>
    <xf numFmtId="0" fontId="0" fillId="0" borderId="6" xfId="0" quotePrefix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fill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0" xfId="0" quotePrefix="1" applyNumberFormat="1" applyAlignment="1">
      <alignment horizontal="left"/>
    </xf>
    <xf numFmtId="165" fontId="0" fillId="0" borderId="0" xfId="0" applyNumberFormat="1" applyAlignment="1"/>
    <xf numFmtId="165" fontId="2" fillId="0" borderId="0" xfId="0" applyNumberFormat="1" applyFont="1" applyAlignment="1"/>
    <xf numFmtId="165" fontId="0" fillId="0" borderId="0" xfId="0" quotePrefix="1" applyNumberForma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Buy Call</a:t>
            </a:r>
          </a:p>
        </c:rich>
      </c:tx>
      <c:layout>
        <c:manualLayout>
          <c:xMode val="edge"/>
          <c:yMode val="edge"/>
          <c:x val="0.44599278674081833"/>
          <c:y val="4.94567005297967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911539789134"/>
          <c:y val="0.22657029668001036"/>
          <c:w val="0.79047532905494799"/>
          <c:h val="0.5937704326786478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Charts!$O$6:$AI$6</c:f>
              <c:numCache>
                <c:formatCode>General</c:formatCode>
                <c:ptCount val="21"/>
                <c:pt idx="0">
                  <c:v>-23</c:v>
                </c:pt>
                <c:pt idx="1">
                  <c:v>-23</c:v>
                </c:pt>
                <c:pt idx="2">
                  <c:v>-23</c:v>
                </c:pt>
                <c:pt idx="3">
                  <c:v>-23</c:v>
                </c:pt>
                <c:pt idx="4">
                  <c:v>-23</c:v>
                </c:pt>
                <c:pt idx="5">
                  <c:v>-23</c:v>
                </c:pt>
                <c:pt idx="6">
                  <c:v>-23</c:v>
                </c:pt>
                <c:pt idx="7">
                  <c:v>-23</c:v>
                </c:pt>
                <c:pt idx="8">
                  <c:v>-23</c:v>
                </c:pt>
                <c:pt idx="9">
                  <c:v>-23</c:v>
                </c:pt>
                <c:pt idx="10">
                  <c:v>-23</c:v>
                </c:pt>
                <c:pt idx="11">
                  <c:v>-13</c:v>
                </c:pt>
                <c:pt idx="12">
                  <c:v>-3</c:v>
                </c:pt>
                <c:pt idx="13">
                  <c:v>7</c:v>
                </c:pt>
                <c:pt idx="14">
                  <c:v>17</c:v>
                </c:pt>
                <c:pt idx="15">
                  <c:v>27</c:v>
                </c:pt>
                <c:pt idx="16">
                  <c:v>37</c:v>
                </c:pt>
                <c:pt idx="17">
                  <c:v>47</c:v>
                </c:pt>
                <c:pt idx="18">
                  <c:v>57</c:v>
                </c:pt>
                <c:pt idx="19">
                  <c:v>67</c:v>
                </c:pt>
                <c:pt idx="20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102536"/>
        <c:axId val="416103712"/>
      </c:lineChart>
      <c:catAx>
        <c:axId val="41610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</a:t>
                </a:r>
                <a:r>
                  <a:rPr lang="en-GB" baseline="-25000"/>
                  <a:t>T</a:t>
                </a:r>
              </a:p>
            </c:rich>
          </c:tx>
          <c:layout>
            <c:manualLayout>
              <c:xMode val="edge"/>
              <c:yMode val="edge"/>
              <c:x val="0.55439377104860443"/>
              <c:y val="0.85940457361383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103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16103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Profit / Loss</a:t>
                </a:r>
              </a:p>
            </c:rich>
          </c:tx>
          <c:layout>
            <c:manualLayout>
              <c:xMode val="edge"/>
              <c:yMode val="edge"/>
              <c:x val="4.2441628405634792E-2"/>
              <c:y val="0.4101703646793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102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 b="1" i="0" baseline="0">
                <a:effectLst/>
              </a:rPr>
              <a:t>Short Butterfly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0.42081850181653685"/>
          <c:y val="8.1469391224882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Charts!$O$35:$AI$35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-6</c:v>
                </c:pt>
                <c:pt idx="10">
                  <c:v>-16</c:v>
                </c:pt>
                <c:pt idx="11">
                  <c:v>-6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</c:numCache>
            </c:numRef>
          </c:val>
          <c:smooth val="0"/>
        </c:ser>
        <c:ser>
          <c:idx val="0"/>
          <c:order val="1"/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val>
            <c:numRef>
              <c:f>Charts!$O$36:$AI$36</c:f>
              <c:numCache>
                <c:formatCode>General</c:formatCode>
                <c:ptCount val="21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25</c:v>
                </c:pt>
                <c:pt idx="10">
                  <c:v>15</c:v>
                </c:pt>
                <c:pt idx="11">
                  <c:v>5</c:v>
                </c:pt>
                <c:pt idx="12">
                  <c:v>-5</c:v>
                </c:pt>
                <c:pt idx="13">
                  <c:v>-15</c:v>
                </c:pt>
                <c:pt idx="14">
                  <c:v>-25</c:v>
                </c:pt>
                <c:pt idx="15">
                  <c:v>-35</c:v>
                </c:pt>
                <c:pt idx="16">
                  <c:v>-45</c:v>
                </c:pt>
                <c:pt idx="17">
                  <c:v>-55</c:v>
                </c:pt>
                <c:pt idx="18">
                  <c:v>-65</c:v>
                </c:pt>
                <c:pt idx="19">
                  <c:v>-75</c:v>
                </c:pt>
                <c:pt idx="20">
                  <c:v>-85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val>
            <c:numRef>
              <c:f>Charts!$O$37:$AI$37</c:f>
              <c:numCache>
                <c:formatCode>General</c:formatCode>
                <c:ptCount val="21"/>
                <c:pt idx="0">
                  <c:v>-46</c:v>
                </c:pt>
                <c:pt idx="1">
                  <c:v>-46</c:v>
                </c:pt>
                <c:pt idx="2">
                  <c:v>-46</c:v>
                </c:pt>
                <c:pt idx="3">
                  <c:v>-46</c:v>
                </c:pt>
                <c:pt idx="4">
                  <c:v>-46</c:v>
                </c:pt>
                <c:pt idx="5">
                  <c:v>-46</c:v>
                </c:pt>
                <c:pt idx="6">
                  <c:v>-46</c:v>
                </c:pt>
                <c:pt idx="7">
                  <c:v>-46</c:v>
                </c:pt>
                <c:pt idx="8">
                  <c:v>-46</c:v>
                </c:pt>
                <c:pt idx="9">
                  <c:v>-46</c:v>
                </c:pt>
                <c:pt idx="10">
                  <c:v>-46</c:v>
                </c:pt>
                <c:pt idx="11">
                  <c:v>-26</c:v>
                </c:pt>
                <c:pt idx="12">
                  <c:v>-6</c:v>
                </c:pt>
                <c:pt idx="13">
                  <c:v>14</c:v>
                </c:pt>
                <c:pt idx="14">
                  <c:v>34</c:v>
                </c:pt>
                <c:pt idx="15">
                  <c:v>54</c:v>
                </c:pt>
                <c:pt idx="16">
                  <c:v>74</c:v>
                </c:pt>
                <c:pt idx="17">
                  <c:v>94</c:v>
                </c:pt>
                <c:pt idx="18">
                  <c:v>114</c:v>
                </c:pt>
                <c:pt idx="19">
                  <c:v>134</c:v>
                </c:pt>
                <c:pt idx="20">
                  <c:v>154</c:v>
                </c:pt>
              </c:numCache>
            </c:numRef>
          </c:val>
          <c:smooth val="0"/>
        </c:ser>
        <c:ser>
          <c:idx val="3"/>
          <c:order val="3"/>
          <c:spPr>
            <a:ln>
              <a:prstDash val="sysDash"/>
            </a:ln>
          </c:spPr>
          <c:marker>
            <c:symbol val="none"/>
          </c:marker>
          <c:val>
            <c:numRef>
              <c:f>Charts!$O$38:$AI$38</c:f>
              <c:numCache>
                <c:formatCode>General</c:formatCode>
                <c:ptCount val="2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5</c:v>
                </c:pt>
                <c:pt idx="14">
                  <c:v>-5</c:v>
                </c:pt>
                <c:pt idx="15">
                  <c:v>-15</c:v>
                </c:pt>
                <c:pt idx="16">
                  <c:v>-25</c:v>
                </c:pt>
                <c:pt idx="17">
                  <c:v>-35</c:v>
                </c:pt>
                <c:pt idx="18">
                  <c:v>-45</c:v>
                </c:pt>
                <c:pt idx="19">
                  <c:v>-55</c:v>
                </c:pt>
                <c:pt idx="20">
                  <c:v>-65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564968"/>
        <c:axId val="422565752"/>
      </c:lineChart>
      <c:catAx>
        <c:axId val="422564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57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565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4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Ratio Call Spread</a:t>
            </a:r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2"/>
          <c:order val="0"/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Charts!$O$42:$AI$42</c:f>
              <c:numCache>
                <c:formatCode>General</c:formatCode>
                <c:ptCount val="2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10</c:v>
                </c:pt>
                <c:pt idx="12">
                  <c:v>-10</c:v>
                </c:pt>
                <c:pt idx="13">
                  <c:v>-30</c:v>
                </c:pt>
                <c:pt idx="14">
                  <c:v>-50</c:v>
                </c:pt>
                <c:pt idx="15">
                  <c:v>-70</c:v>
                </c:pt>
                <c:pt idx="16">
                  <c:v>-90</c:v>
                </c:pt>
                <c:pt idx="17">
                  <c:v>-110</c:v>
                </c:pt>
                <c:pt idx="18">
                  <c:v>-130</c:v>
                </c:pt>
                <c:pt idx="19">
                  <c:v>-150</c:v>
                </c:pt>
                <c:pt idx="20">
                  <c:v>-170</c:v>
                </c:pt>
              </c:numCache>
            </c:numRef>
          </c:val>
          <c:smooth val="0"/>
        </c:ser>
        <c:ser>
          <c:idx val="0"/>
          <c:order val="1"/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Charts!$O$41:$AI$41</c:f>
              <c:numCache>
                <c:formatCode>General</c:formatCode>
                <c:ptCount val="21"/>
                <c:pt idx="0">
                  <c:v>-23</c:v>
                </c:pt>
                <c:pt idx="1">
                  <c:v>-23</c:v>
                </c:pt>
                <c:pt idx="2">
                  <c:v>-23</c:v>
                </c:pt>
                <c:pt idx="3">
                  <c:v>-23</c:v>
                </c:pt>
                <c:pt idx="4">
                  <c:v>-23</c:v>
                </c:pt>
                <c:pt idx="5">
                  <c:v>-23</c:v>
                </c:pt>
                <c:pt idx="6">
                  <c:v>-23</c:v>
                </c:pt>
                <c:pt idx="7">
                  <c:v>-23</c:v>
                </c:pt>
                <c:pt idx="8">
                  <c:v>-23</c:v>
                </c:pt>
                <c:pt idx="9">
                  <c:v>-13</c:v>
                </c:pt>
                <c:pt idx="10">
                  <c:v>-3</c:v>
                </c:pt>
                <c:pt idx="11">
                  <c:v>7</c:v>
                </c:pt>
                <c:pt idx="12">
                  <c:v>17</c:v>
                </c:pt>
                <c:pt idx="13">
                  <c:v>27</c:v>
                </c:pt>
                <c:pt idx="14">
                  <c:v>37</c:v>
                </c:pt>
                <c:pt idx="15">
                  <c:v>47</c:v>
                </c:pt>
                <c:pt idx="16">
                  <c:v>57</c:v>
                </c:pt>
                <c:pt idx="17">
                  <c:v>67</c:v>
                </c:pt>
                <c:pt idx="18">
                  <c:v>77</c:v>
                </c:pt>
                <c:pt idx="19">
                  <c:v>87</c:v>
                </c:pt>
                <c:pt idx="20">
                  <c:v>97</c:v>
                </c:pt>
              </c:numCache>
            </c:numRef>
          </c:val>
          <c:smooth val="0"/>
        </c:ser>
        <c:ser>
          <c:idx val="1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Charts!$O$40:$AI$40</c:f>
              <c:numCache>
                <c:formatCode>General</c:formatCode>
                <c:ptCount val="2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17</c:v>
                </c:pt>
                <c:pt idx="10">
                  <c:v>27</c:v>
                </c:pt>
                <c:pt idx="11">
                  <c:v>17</c:v>
                </c:pt>
                <c:pt idx="12">
                  <c:v>7</c:v>
                </c:pt>
                <c:pt idx="13">
                  <c:v>-3</c:v>
                </c:pt>
                <c:pt idx="14">
                  <c:v>-13</c:v>
                </c:pt>
                <c:pt idx="15">
                  <c:v>-23</c:v>
                </c:pt>
                <c:pt idx="16">
                  <c:v>-33</c:v>
                </c:pt>
                <c:pt idx="17">
                  <c:v>-43</c:v>
                </c:pt>
                <c:pt idx="18">
                  <c:v>-53</c:v>
                </c:pt>
                <c:pt idx="19">
                  <c:v>-63</c:v>
                </c:pt>
                <c:pt idx="20">
                  <c:v>-73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567320"/>
        <c:axId val="422567712"/>
      </c:lineChart>
      <c:catAx>
        <c:axId val="422567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7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567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7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Ratio Call </a:t>
            </a:r>
            <a:r>
              <a:rPr lang="en-GB" baseline="0"/>
              <a:t>Backspread</a:t>
            </a:r>
            <a:endParaRPr lang="en-GB"/>
          </a:p>
        </c:rich>
      </c:tx>
      <c:layout>
        <c:manualLayout>
          <c:xMode val="edge"/>
          <c:yMode val="edge"/>
          <c:x val="0.35259588063161756"/>
          <c:y val="7.06731699023452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3"/>
          <c:order val="0"/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Charts!$O$46:$AI$46</c:f>
              <c:numCache>
                <c:formatCode>General</c:formatCode>
                <c:ptCount val="21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-10</c:v>
                </c:pt>
                <c:pt idx="12">
                  <c:v>10</c:v>
                </c:pt>
                <c:pt idx="13">
                  <c:v>30</c:v>
                </c:pt>
                <c:pt idx="14">
                  <c:v>50</c:v>
                </c:pt>
                <c:pt idx="15">
                  <c:v>70</c:v>
                </c:pt>
                <c:pt idx="16">
                  <c:v>90</c:v>
                </c:pt>
                <c:pt idx="17">
                  <c:v>110</c:v>
                </c:pt>
                <c:pt idx="18">
                  <c:v>130</c:v>
                </c:pt>
                <c:pt idx="19">
                  <c:v>150</c:v>
                </c:pt>
                <c:pt idx="20">
                  <c:v>170</c:v>
                </c:pt>
              </c:numCache>
            </c:numRef>
          </c:val>
          <c:smooth val="0"/>
        </c:ser>
        <c:ser>
          <c:idx val="2"/>
          <c:order val="1"/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Charts!$O$45:$AI$45</c:f>
              <c:numCache>
                <c:formatCode>General</c:formatCode>
                <c:ptCount val="2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13</c:v>
                </c:pt>
                <c:pt idx="10">
                  <c:v>3</c:v>
                </c:pt>
                <c:pt idx="11">
                  <c:v>-7</c:v>
                </c:pt>
                <c:pt idx="12">
                  <c:v>-17</c:v>
                </c:pt>
                <c:pt idx="13">
                  <c:v>-27</c:v>
                </c:pt>
                <c:pt idx="14">
                  <c:v>-37</c:v>
                </c:pt>
                <c:pt idx="15">
                  <c:v>-47</c:v>
                </c:pt>
                <c:pt idx="16">
                  <c:v>-57</c:v>
                </c:pt>
                <c:pt idx="17">
                  <c:v>-67</c:v>
                </c:pt>
                <c:pt idx="18">
                  <c:v>-77</c:v>
                </c:pt>
                <c:pt idx="19">
                  <c:v>-87</c:v>
                </c:pt>
                <c:pt idx="20">
                  <c:v>-97</c:v>
                </c:pt>
              </c:numCache>
            </c:numRef>
          </c:val>
          <c:smooth val="0"/>
        </c:ser>
        <c:ser>
          <c:idx val="1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Charts!$O$44:$AI$44</c:f>
              <c:numCache>
                <c:formatCode>General</c:formatCode>
                <c:ptCount val="21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  <c:pt idx="5">
                  <c:v>-7</c:v>
                </c:pt>
                <c:pt idx="6">
                  <c:v>-7</c:v>
                </c:pt>
                <c:pt idx="7">
                  <c:v>-7</c:v>
                </c:pt>
                <c:pt idx="8">
                  <c:v>-7</c:v>
                </c:pt>
                <c:pt idx="9">
                  <c:v>-17</c:v>
                </c:pt>
                <c:pt idx="10">
                  <c:v>-27</c:v>
                </c:pt>
                <c:pt idx="11">
                  <c:v>-17</c:v>
                </c:pt>
                <c:pt idx="12">
                  <c:v>-7</c:v>
                </c:pt>
                <c:pt idx="13">
                  <c:v>3</c:v>
                </c:pt>
                <c:pt idx="14">
                  <c:v>13</c:v>
                </c:pt>
                <c:pt idx="15">
                  <c:v>23</c:v>
                </c:pt>
                <c:pt idx="16">
                  <c:v>33</c:v>
                </c:pt>
                <c:pt idx="17">
                  <c:v>43</c:v>
                </c:pt>
                <c:pt idx="18">
                  <c:v>53</c:v>
                </c:pt>
                <c:pt idx="19">
                  <c:v>63</c:v>
                </c:pt>
                <c:pt idx="20">
                  <c:v>73</c:v>
                </c:pt>
              </c:numCache>
            </c:numRef>
          </c:val>
          <c:smooth val="0"/>
        </c:ser>
        <c:ser>
          <c:idx val="0"/>
          <c:order val="3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Charts!$O$10:$AI$10</c:f>
              <c:numCache>
                <c:formatCode>General</c:formatCode>
                <c:ptCount val="21"/>
                <c:pt idx="0">
                  <c:v>-82</c:v>
                </c:pt>
                <c:pt idx="1">
                  <c:v>-72</c:v>
                </c:pt>
                <c:pt idx="2">
                  <c:v>-62</c:v>
                </c:pt>
                <c:pt idx="3">
                  <c:v>-52</c:v>
                </c:pt>
                <c:pt idx="4">
                  <c:v>-42</c:v>
                </c:pt>
                <c:pt idx="5">
                  <c:v>-32</c:v>
                </c:pt>
                <c:pt idx="6">
                  <c:v>-22</c:v>
                </c:pt>
                <c:pt idx="7">
                  <c:v>-12</c:v>
                </c:pt>
                <c:pt idx="8">
                  <c:v>-2</c:v>
                </c:pt>
                <c:pt idx="9">
                  <c:v>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565360"/>
        <c:axId val="422561048"/>
      </c:lineChart>
      <c:catAx>
        <c:axId val="42256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10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561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5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Long Straddle</a:t>
            </a:r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2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Charts!$O$48:$AI$48</c:f>
              <c:numCache>
                <c:formatCode>General</c:formatCode>
                <c:ptCount val="21"/>
                <c:pt idx="0">
                  <c:v>59</c:v>
                </c:pt>
                <c:pt idx="1">
                  <c:v>49</c:v>
                </c:pt>
                <c:pt idx="2">
                  <c:v>39</c:v>
                </c:pt>
                <c:pt idx="3">
                  <c:v>29</c:v>
                </c:pt>
                <c:pt idx="4">
                  <c:v>19</c:v>
                </c:pt>
                <c:pt idx="5">
                  <c:v>9</c:v>
                </c:pt>
                <c:pt idx="6">
                  <c:v>-1</c:v>
                </c:pt>
                <c:pt idx="7">
                  <c:v>-11</c:v>
                </c:pt>
                <c:pt idx="8">
                  <c:v>-21</c:v>
                </c:pt>
                <c:pt idx="9">
                  <c:v>-31</c:v>
                </c:pt>
                <c:pt idx="10">
                  <c:v>-41</c:v>
                </c:pt>
                <c:pt idx="11">
                  <c:v>-31</c:v>
                </c:pt>
                <c:pt idx="12">
                  <c:v>-21</c:v>
                </c:pt>
                <c:pt idx="13">
                  <c:v>-11</c:v>
                </c:pt>
                <c:pt idx="14">
                  <c:v>-1</c:v>
                </c:pt>
                <c:pt idx="15">
                  <c:v>9</c:v>
                </c:pt>
                <c:pt idx="16">
                  <c:v>19</c:v>
                </c:pt>
                <c:pt idx="17">
                  <c:v>29</c:v>
                </c:pt>
                <c:pt idx="18">
                  <c:v>39</c:v>
                </c:pt>
                <c:pt idx="19">
                  <c:v>49</c:v>
                </c:pt>
                <c:pt idx="20">
                  <c:v>59</c:v>
                </c:pt>
              </c:numCache>
            </c:numRef>
          </c:val>
          <c:smooth val="0"/>
        </c:ser>
        <c:ser>
          <c:idx val="3"/>
          <c:order val="1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Charts!$O$49:$AI$49</c:f>
              <c:numCache>
                <c:formatCode>General</c:formatCode>
                <c:ptCount val="21"/>
                <c:pt idx="0">
                  <c:v>-23</c:v>
                </c:pt>
                <c:pt idx="1">
                  <c:v>-23</c:v>
                </c:pt>
                <c:pt idx="2">
                  <c:v>-23</c:v>
                </c:pt>
                <c:pt idx="3">
                  <c:v>-23</c:v>
                </c:pt>
                <c:pt idx="4">
                  <c:v>-23</c:v>
                </c:pt>
                <c:pt idx="5">
                  <c:v>-23</c:v>
                </c:pt>
                <c:pt idx="6">
                  <c:v>-23</c:v>
                </c:pt>
                <c:pt idx="7">
                  <c:v>-23</c:v>
                </c:pt>
                <c:pt idx="8">
                  <c:v>-23</c:v>
                </c:pt>
                <c:pt idx="9">
                  <c:v>-23</c:v>
                </c:pt>
                <c:pt idx="10">
                  <c:v>-23</c:v>
                </c:pt>
                <c:pt idx="11">
                  <c:v>-13</c:v>
                </c:pt>
                <c:pt idx="12">
                  <c:v>-3</c:v>
                </c:pt>
                <c:pt idx="13">
                  <c:v>7</c:v>
                </c:pt>
                <c:pt idx="14">
                  <c:v>17</c:v>
                </c:pt>
                <c:pt idx="15">
                  <c:v>27</c:v>
                </c:pt>
                <c:pt idx="16">
                  <c:v>37</c:v>
                </c:pt>
                <c:pt idx="17">
                  <c:v>47</c:v>
                </c:pt>
                <c:pt idx="18">
                  <c:v>57</c:v>
                </c:pt>
                <c:pt idx="19">
                  <c:v>67</c:v>
                </c:pt>
                <c:pt idx="20">
                  <c:v>77</c:v>
                </c:pt>
              </c:numCache>
            </c:numRef>
          </c:val>
          <c:smooth val="0"/>
        </c:ser>
        <c:ser>
          <c:idx val="1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Charts!$O$48:$AI$48</c:f>
              <c:numCache>
                <c:formatCode>General</c:formatCode>
                <c:ptCount val="21"/>
                <c:pt idx="0">
                  <c:v>59</c:v>
                </c:pt>
                <c:pt idx="1">
                  <c:v>49</c:v>
                </c:pt>
                <c:pt idx="2">
                  <c:v>39</c:v>
                </c:pt>
                <c:pt idx="3">
                  <c:v>29</c:v>
                </c:pt>
                <c:pt idx="4">
                  <c:v>19</c:v>
                </c:pt>
                <c:pt idx="5">
                  <c:v>9</c:v>
                </c:pt>
                <c:pt idx="6">
                  <c:v>-1</c:v>
                </c:pt>
                <c:pt idx="7">
                  <c:v>-11</c:v>
                </c:pt>
                <c:pt idx="8">
                  <c:v>-21</c:v>
                </c:pt>
                <c:pt idx="9">
                  <c:v>-31</c:v>
                </c:pt>
                <c:pt idx="10">
                  <c:v>-41</c:v>
                </c:pt>
                <c:pt idx="11">
                  <c:v>-31</c:v>
                </c:pt>
                <c:pt idx="12">
                  <c:v>-21</c:v>
                </c:pt>
                <c:pt idx="13">
                  <c:v>-11</c:v>
                </c:pt>
                <c:pt idx="14">
                  <c:v>-1</c:v>
                </c:pt>
                <c:pt idx="15">
                  <c:v>9</c:v>
                </c:pt>
                <c:pt idx="16">
                  <c:v>19</c:v>
                </c:pt>
                <c:pt idx="17">
                  <c:v>29</c:v>
                </c:pt>
                <c:pt idx="18">
                  <c:v>39</c:v>
                </c:pt>
                <c:pt idx="19">
                  <c:v>49</c:v>
                </c:pt>
                <c:pt idx="20">
                  <c:v>59</c:v>
                </c:pt>
              </c:numCache>
            </c:numRef>
          </c:val>
          <c:smooth val="0"/>
        </c:ser>
        <c:ser>
          <c:idx val="4"/>
          <c:order val="3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Charts!$O$50:$AI$50</c:f>
              <c:numCache>
                <c:formatCode>General</c:formatCode>
                <c:ptCount val="21"/>
                <c:pt idx="0">
                  <c:v>82</c:v>
                </c:pt>
                <c:pt idx="1">
                  <c:v>72</c:v>
                </c:pt>
                <c:pt idx="2">
                  <c:v>62</c:v>
                </c:pt>
                <c:pt idx="3">
                  <c:v>52</c:v>
                </c:pt>
                <c:pt idx="4">
                  <c:v>42</c:v>
                </c:pt>
                <c:pt idx="5">
                  <c:v>32</c:v>
                </c:pt>
                <c:pt idx="6">
                  <c:v>22</c:v>
                </c:pt>
                <c:pt idx="7">
                  <c:v>12</c:v>
                </c:pt>
                <c:pt idx="8">
                  <c:v>2</c:v>
                </c:pt>
                <c:pt idx="9">
                  <c:v>-8</c:v>
                </c:pt>
                <c:pt idx="10">
                  <c:v>-18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-18</c:v>
                </c:pt>
                <c:pt idx="15">
                  <c:v>-18</c:v>
                </c:pt>
                <c:pt idx="16">
                  <c:v>-18</c:v>
                </c:pt>
                <c:pt idx="17">
                  <c:v>-18</c:v>
                </c:pt>
                <c:pt idx="18">
                  <c:v>-18</c:v>
                </c:pt>
                <c:pt idx="19">
                  <c:v>-18</c:v>
                </c:pt>
                <c:pt idx="20">
                  <c:v>-18</c:v>
                </c:pt>
              </c:numCache>
            </c:numRef>
          </c:val>
          <c:smooth val="0"/>
        </c:ser>
        <c:ser>
          <c:idx val="0"/>
          <c:order val="4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Charts!$O$49:$AI$49</c:f>
              <c:numCache>
                <c:formatCode>General</c:formatCode>
                <c:ptCount val="21"/>
                <c:pt idx="0">
                  <c:v>-23</c:v>
                </c:pt>
                <c:pt idx="1">
                  <c:v>-23</c:v>
                </c:pt>
                <c:pt idx="2">
                  <c:v>-23</c:v>
                </c:pt>
                <c:pt idx="3">
                  <c:v>-23</c:v>
                </c:pt>
                <c:pt idx="4">
                  <c:v>-23</c:v>
                </c:pt>
                <c:pt idx="5">
                  <c:v>-23</c:v>
                </c:pt>
                <c:pt idx="6">
                  <c:v>-23</c:v>
                </c:pt>
                <c:pt idx="7">
                  <c:v>-23</c:v>
                </c:pt>
                <c:pt idx="8">
                  <c:v>-23</c:v>
                </c:pt>
                <c:pt idx="9">
                  <c:v>-23</c:v>
                </c:pt>
                <c:pt idx="10">
                  <c:v>-23</c:v>
                </c:pt>
                <c:pt idx="11">
                  <c:v>-13</c:v>
                </c:pt>
                <c:pt idx="12">
                  <c:v>-3</c:v>
                </c:pt>
                <c:pt idx="13">
                  <c:v>7</c:v>
                </c:pt>
                <c:pt idx="14">
                  <c:v>17</c:v>
                </c:pt>
                <c:pt idx="15">
                  <c:v>27</c:v>
                </c:pt>
                <c:pt idx="16">
                  <c:v>37</c:v>
                </c:pt>
                <c:pt idx="17">
                  <c:v>47</c:v>
                </c:pt>
                <c:pt idx="18">
                  <c:v>57</c:v>
                </c:pt>
                <c:pt idx="19">
                  <c:v>67</c:v>
                </c:pt>
                <c:pt idx="20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561832"/>
        <c:axId val="422568104"/>
      </c:lineChart>
      <c:catAx>
        <c:axId val="422561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81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568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1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Short</a:t>
            </a:r>
            <a:r>
              <a:rPr lang="en-GB" baseline="0"/>
              <a:t> Straddle</a:t>
            </a:r>
            <a:endParaRPr lang="en-GB"/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Charts!$O$52:$AI$52</c:f>
              <c:numCache>
                <c:formatCode>General</c:formatCode>
                <c:ptCount val="21"/>
                <c:pt idx="0">
                  <c:v>-59</c:v>
                </c:pt>
                <c:pt idx="1">
                  <c:v>-49</c:v>
                </c:pt>
                <c:pt idx="2">
                  <c:v>-39</c:v>
                </c:pt>
                <c:pt idx="3">
                  <c:v>-29</c:v>
                </c:pt>
                <c:pt idx="4">
                  <c:v>-19</c:v>
                </c:pt>
                <c:pt idx="5">
                  <c:v>-9</c:v>
                </c:pt>
                <c:pt idx="6">
                  <c:v>1</c:v>
                </c:pt>
                <c:pt idx="7">
                  <c:v>11</c:v>
                </c:pt>
                <c:pt idx="8">
                  <c:v>21</c:v>
                </c:pt>
                <c:pt idx="9">
                  <c:v>31</c:v>
                </c:pt>
                <c:pt idx="10">
                  <c:v>41</c:v>
                </c:pt>
                <c:pt idx="11">
                  <c:v>31</c:v>
                </c:pt>
                <c:pt idx="12">
                  <c:v>21</c:v>
                </c:pt>
                <c:pt idx="13">
                  <c:v>11</c:v>
                </c:pt>
                <c:pt idx="14">
                  <c:v>1</c:v>
                </c:pt>
                <c:pt idx="15">
                  <c:v>-9</c:v>
                </c:pt>
                <c:pt idx="16">
                  <c:v>-19</c:v>
                </c:pt>
                <c:pt idx="17">
                  <c:v>-29</c:v>
                </c:pt>
                <c:pt idx="18">
                  <c:v>-39</c:v>
                </c:pt>
                <c:pt idx="19">
                  <c:v>-49</c:v>
                </c:pt>
                <c:pt idx="20">
                  <c:v>-59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Charts!$O$54:$AI$54</c:f>
              <c:numCache>
                <c:formatCode>General</c:formatCode>
                <c:ptCount val="21"/>
                <c:pt idx="0">
                  <c:v>-82</c:v>
                </c:pt>
                <c:pt idx="1">
                  <c:v>-72</c:v>
                </c:pt>
                <c:pt idx="2">
                  <c:v>-62</c:v>
                </c:pt>
                <c:pt idx="3">
                  <c:v>-52</c:v>
                </c:pt>
                <c:pt idx="4">
                  <c:v>-42</c:v>
                </c:pt>
                <c:pt idx="5">
                  <c:v>-32</c:v>
                </c:pt>
                <c:pt idx="6">
                  <c:v>-22</c:v>
                </c:pt>
                <c:pt idx="7">
                  <c:v>-12</c:v>
                </c:pt>
                <c:pt idx="8">
                  <c:v>-2</c:v>
                </c:pt>
                <c:pt idx="9">
                  <c:v>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Charts!$O$53:$AI$53</c:f>
              <c:numCache>
                <c:formatCode>General</c:formatCode>
                <c:ptCount val="2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13</c:v>
                </c:pt>
                <c:pt idx="12">
                  <c:v>3</c:v>
                </c:pt>
                <c:pt idx="13">
                  <c:v>-7</c:v>
                </c:pt>
                <c:pt idx="14">
                  <c:v>-17</c:v>
                </c:pt>
                <c:pt idx="15">
                  <c:v>-27</c:v>
                </c:pt>
                <c:pt idx="16">
                  <c:v>-37</c:v>
                </c:pt>
                <c:pt idx="17">
                  <c:v>-47</c:v>
                </c:pt>
                <c:pt idx="18">
                  <c:v>-57</c:v>
                </c:pt>
                <c:pt idx="19">
                  <c:v>-67</c:v>
                </c:pt>
                <c:pt idx="20">
                  <c:v>-77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562616"/>
        <c:axId val="422563400"/>
      </c:lineChart>
      <c:catAx>
        <c:axId val="422562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34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563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2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Long Strangle</a:t>
            </a:r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2"/>
          <c:order val="0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Charts!$O$58:$AI$58</c:f>
              <c:numCache>
                <c:formatCode>General</c:formatCode>
                <c:ptCount val="21"/>
                <c:pt idx="0">
                  <c:v>82</c:v>
                </c:pt>
                <c:pt idx="1">
                  <c:v>72</c:v>
                </c:pt>
                <c:pt idx="2">
                  <c:v>62</c:v>
                </c:pt>
                <c:pt idx="3">
                  <c:v>52</c:v>
                </c:pt>
                <c:pt idx="4">
                  <c:v>42</c:v>
                </c:pt>
                <c:pt idx="5">
                  <c:v>32</c:v>
                </c:pt>
                <c:pt idx="6">
                  <c:v>22</c:v>
                </c:pt>
                <c:pt idx="7">
                  <c:v>12</c:v>
                </c:pt>
                <c:pt idx="8">
                  <c:v>2</c:v>
                </c:pt>
                <c:pt idx="9">
                  <c:v>-8</c:v>
                </c:pt>
                <c:pt idx="10">
                  <c:v>-18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-18</c:v>
                </c:pt>
                <c:pt idx="15">
                  <c:v>-18</c:v>
                </c:pt>
                <c:pt idx="16">
                  <c:v>-18</c:v>
                </c:pt>
                <c:pt idx="17">
                  <c:v>-18</c:v>
                </c:pt>
                <c:pt idx="18">
                  <c:v>-18</c:v>
                </c:pt>
                <c:pt idx="19">
                  <c:v>-18</c:v>
                </c:pt>
                <c:pt idx="20">
                  <c:v>-18</c:v>
                </c:pt>
              </c:numCache>
            </c:numRef>
          </c:val>
          <c:smooth val="0"/>
        </c:ser>
        <c:ser>
          <c:idx val="0"/>
          <c:order val="1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Charts!$O$57:$AI$57</c:f>
              <c:numCache>
                <c:formatCode>General</c:formatCode>
                <c:ptCount val="21"/>
                <c:pt idx="0">
                  <c:v>-35</c:v>
                </c:pt>
                <c:pt idx="1">
                  <c:v>-35</c:v>
                </c:pt>
                <c:pt idx="2">
                  <c:v>-35</c:v>
                </c:pt>
                <c:pt idx="3">
                  <c:v>-35</c:v>
                </c:pt>
                <c:pt idx="4">
                  <c:v>-35</c:v>
                </c:pt>
                <c:pt idx="5">
                  <c:v>-35</c:v>
                </c:pt>
                <c:pt idx="6">
                  <c:v>-35</c:v>
                </c:pt>
                <c:pt idx="7">
                  <c:v>-35</c:v>
                </c:pt>
                <c:pt idx="8">
                  <c:v>-35</c:v>
                </c:pt>
                <c:pt idx="9">
                  <c:v>-25</c:v>
                </c:pt>
                <c:pt idx="10">
                  <c:v>-15</c:v>
                </c:pt>
                <c:pt idx="11">
                  <c:v>-5</c:v>
                </c:pt>
                <c:pt idx="12">
                  <c:v>5</c:v>
                </c:pt>
                <c:pt idx="13">
                  <c:v>15</c:v>
                </c:pt>
                <c:pt idx="14">
                  <c:v>25</c:v>
                </c:pt>
                <c:pt idx="15">
                  <c:v>35</c:v>
                </c:pt>
                <c:pt idx="16">
                  <c:v>45</c:v>
                </c:pt>
                <c:pt idx="17">
                  <c:v>55</c:v>
                </c:pt>
                <c:pt idx="18">
                  <c:v>65</c:v>
                </c:pt>
                <c:pt idx="19">
                  <c:v>75</c:v>
                </c:pt>
                <c:pt idx="20">
                  <c:v>85</c:v>
                </c:pt>
              </c:numCache>
            </c:numRef>
          </c:val>
          <c:smooth val="0"/>
        </c:ser>
        <c:ser>
          <c:idx val="1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Charts!$O$56:$AI$56</c:f>
              <c:numCache>
                <c:formatCode>General</c:formatCode>
                <c:ptCount val="21"/>
                <c:pt idx="0">
                  <c:v>47</c:v>
                </c:pt>
                <c:pt idx="1">
                  <c:v>37</c:v>
                </c:pt>
                <c:pt idx="2">
                  <c:v>27</c:v>
                </c:pt>
                <c:pt idx="3">
                  <c:v>17</c:v>
                </c:pt>
                <c:pt idx="4">
                  <c:v>7</c:v>
                </c:pt>
                <c:pt idx="5">
                  <c:v>-3</c:v>
                </c:pt>
                <c:pt idx="6">
                  <c:v>-13</c:v>
                </c:pt>
                <c:pt idx="7">
                  <c:v>-23</c:v>
                </c:pt>
                <c:pt idx="8">
                  <c:v>-33</c:v>
                </c:pt>
                <c:pt idx="9">
                  <c:v>-33</c:v>
                </c:pt>
                <c:pt idx="10">
                  <c:v>-33</c:v>
                </c:pt>
                <c:pt idx="11">
                  <c:v>-23</c:v>
                </c:pt>
                <c:pt idx="12">
                  <c:v>-13</c:v>
                </c:pt>
                <c:pt idx="13">
                  <c:v>-3</c:v>
                </c:pt>
                <c:pt idx="14">
                  <c:v>7</c:v>
                </c:pt>
                <c:pt idx="15">
                  <c:v>17</c:v>
                </c:pt>
                <c:pt idx="16">
                  <c:v>27</c:v>
                </c:pt>
                <c:pt idx="17">
                  <c:v>37</c:v>
                </c:pt>
                <c:pt idx="18">
                  <c:v>47</c:v>
                </c:pt>
                <c:pt idx="19">
                  <c:v>57</c:v>
                </c:pt>
                <c:pt idx="20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564184"/>
        <c:axId val="422566928"/>
      </c:lineChart>
      <c:catAx>
        <c:axId val="422564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69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566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4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Short</a:t>
            </a:r>
            <a:r>
              <a:rPr lang="en-GB" baseline="0"/>
              <a:t> Strangle</a:t>
            </a:r>
            <a:endParaRPr lang="en-GB"/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Charts!$O$60:$AI$60</c:f>
              <c:numCache>
                <c:formatCode>General</c:formatCode>
                <c:ptCount val="21"/>
                <c:pt idx="0">
                  <c:v>-47</c:v>
                </c:pt>
                <c:pt idx="1">
                  <c:v>-37</c:v>
                </c:pt>
                <c:pt idx="2">
                  <c:v>-27</c:v>
                </c:pt>
                <c:pt idx="3">
                  <c:v>-17</c:v>
                </c:pt>
                <c:pt idx="4">
                  <c:v>-7</c:v>
                </c:pt>
                <c:pt idx="5">
                  <c:v>3</c:v>
                </c:pt>
                <c:pt idx="6">
                  <c:v>13</c:v>
                </c:pt>
                <c:pt idx="7">
                  <c:v>23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13</c:v>
                </c:pt>
                <c:pt idx="13">
                  <c:v>3</c:v>
                </c:pt>
                <c:pt idx="14">
                  <c:v>-7</c:v>
                </c:pt>
                <c:pt idx="15">
                  <c:v>-17</c:v>
                </c:pt>
                <c:pt idx="16">
                  <c:v>-27</c:v>
                </c:pt>
                <c:pt idx="17">
                  <c:v>-37</c:v>
                </c:pt>
                <c:pt idx="18">
                  <c:v>-47</c:v>
                </c:pt>
                <c:pt idx="19">
                  <c:v>-57</c:v>
                </c:pt>
                <c:pt idx="20">
                  <c:v>-67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Charts!$O$62:$AI$62</c:f>
              <c:numCache>
                <c:formatCode>General</c:formatCode>
                <c:ptCount val="21"/>
                <c:pt idx="0">
                  <c:v>-82</c:v>
                </c:pt>
                <c:pt idx="1">
                  <c:v>-72</c:v>
                </c:pt>
                <c:pt idx="2">
                  <c:v>-62</c:v>
                </c:pt>
                <c:pt idx="3">
                  <c:v>-52</c:v>
                </c:pt>
                <c:pt idx="4">
                  <c:v>-42</c:v>
                </c:pt>
                <c:pt idx="5">
                  <c:v>-32</c:v>
                </c:pt>
                <c:pt idx="6">
                  <c:v>-22</c:v>
                </c:pt>
                <c:pt idx="7">
                  <c:v>-12</c:v>
                </c:pt>
                <c:pt idx="8">
                  <c:v>-2</c:v>
                </c:pt>
                <c:pt idx="9">
                  <c:v>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Charts!$O$61:$AI$61</c:f>
              <c:numCache>
                <c:formatCode>General</c:formatCode>
                <c:ptCount val="21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25</c:v>
                </c:pt>
                <c:pt idx="10">
                  <c:v>15</c:v>
                </c:pt>
                <c:pt idx="11">
                  <c:v>5</c:v>
                </c:pt>
                <c:pt idx="12">
                  <c:v>-5</c:v>
                </c:pt>
                <c:pt idx="13">
                  <c:v>-15</c:v>
                </c:pt>
                <c:pt idx="14">
                  <c:v>-25</c:v>
                </c:pt>
                <c:pt idx="15">
                  <c:v>-35</c:v>
                </c:pt>
                <c:pt idx="16">
                  <c:v>-45</c:v>
                </c:pt>
                <c:pt idx="17">
                  <c:v>-55</c:v>
                </c:pt>
                <c:pt idx="18">
                  <c:v>-65</c:v>
                </c:pt>
                <c:pt idx="19">
                  <c:v>-75</c:v>
                </c:pt>
                <c:pt idx="20">
                  <c:v>-85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698712"/>
        <c:axId val="422693616"/>
      </c:lineChart>
      <c:catAx>
        <c:axId val="422698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36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693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87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Long Combination</a:t>
            </a:r>
          </a:p>
        </c:rich>
      </c:tx>
      <c:layout>
        <c:manualLayout>
          <c:xMode val="edge"/>
          <c:yMode val="edge"/>
          <c:x val="0.36695853772317949"/>
          <c:y val="7.06731699023452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Charts!$O$64:$AI$64</c:f>
              <c:numCache>
                <c:formatCode>General</c:formatCode>
                <c:ptCount val="21"/>
                <c:pt idx="0">
                  <c:v>47</c:v>
                </c:pt>
                <c:pt idx="1">
                  <c:v>37</c:v>
                </c:pt>
                <c:pt idx="2">
                  <c:v>27</c:v>
                </c:pt>
                <c:pt idx="3">
                  <c:v>17</c:v>
                </c:pt>
                <c:pt idx="4">
                  <c:v>7</c:v>
                </c:pt>
                <c:pt idx="5">
                  <c:v>-3</c:v>
                </c:pt>
                <c:pt idx="6">
                  <c:v>-13</c:v>
                </c:pt>
                <c:pt idx="7">
                  <c:v>-23</c:v>
                </c:pt>
                <c:pt idx="8">
                  <c:v>-33</c:v>
                </c:pt>
                <c:pt idx="9">
                  <c:v>-33</c:v>
                </c:pt>
                <c:pt idx="10">
                  <c:v>-33</c:v>
                </c:pt>
                <c:pt idx="11">
                  <c:v>-23</c:v>
                </c:pt>
                <c:pt idx="12">
                  <c:v>-13</c:v>
                </c:pt>
                <c:pt idx="13">
                  <c:v>-3</c:v>
                </c:pt>
                <c:pt idx="14">
                  <c:v>7</c:v>
                </c:pt>
                <c:pt idx="15">
                  <c:v>17</c:v>
                </c:pt>
                <c:pt idx="16">
                  <c:v>27</c:v>
                </c:pt>
                <c:pt idx="17">
                  <c:v>37</c:v>
                </c:pt>
                <c:pt idx="18">
                  <c:v>47</c:v>
                </c:pt>
                <c:pt idx="19">
                  <c:v>57</c:v>
                </c:pt>
                <c:pt idx="20">
                  <c:v>67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Charts!$O$66:$AI$66</c:f>
              <c:numCache>
                <c:formatCode>General</c:formatCode>
                <c:ptCount val="21"/>
                <c:pt idx="0">
                  <c:v>70</c:v>
                </c:pt>
                <c:pt idx="1">
                  <c:v>60</c:v>
                </c:pt>
                <c:pt idx="2">
                  <c:v>50</c:v>
                </c:pt>
                <c:pt idx="3">
                  <c:v>40</c:v>
                </c:pt>
                <c:pt idx="4">
                  <c:v>30</c:v>
                </c:pt>
                <c:pt idx="5">
                  <c:v>20</c:v>
                </c:pt>
                <c:pt idx="6">
                  <c:v>10</c:v>
                </c:pt>
                <c:pt idx="7">
                  <c:v>0</c:v>
                </c:pt>
                <c:pt idx="8">
                  <c:v>-10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-10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Charts!$O$65:$AI$65</c:f>
              <c:numCache>
                <c:formatCode>General</c:formatCode>
                <c:ptCount val="21"/>
                <c:pt idx="0">
                  <c:v>-23</c:v>
                </c:pt>
                <c:pt idx="1">
                  <c:v>-23</c:v>
                </c:pt>
                <c:pt idx="2">
                  <c:v>-23</c:v>
                </c:pt>
                <c:pt idx="3">
                  <c:v>-23</c:v>
                </c:pt>
                <c:pt idx="4">
                  <c:v>-23</c:v>
                </c:pt>
                <c:pt idx="5">
                  <c:v>-23</c:v>
                </c:pt>
                <c:pt idx="6">
                  <c:v>-23</c:v>
                </c:pt>
                <c:pt idx="7">
                  <c:v>-23</c:v>
                </c:pt>
                <c:pt idx="8">
                  <c:v>-23</c:v>
                </c:pt>
                <c:pt idx="9">
                  <c:v>-23</c:v>
                </c:pt>
                <c:pt idx="10">
                  <c:v>-23</c:v>
                </c:pt>
                <c:pt idx="11">
                  <c:v>-13</c:v>
                </c:pt>
                <c:pt idx="12">
                  <c:v>-3</c:v>
                </c:pt>
                <c:pt idx="13">
                  <c:v>7</c:v>
                </c:pt>
                <c:pt idx="14">
                  <c:v>17</c:v>
                </c:pt>
                <c:pt idx="15">
                  <c:v>27</c:v>
                </c:pt>
                <c:pt idx="16">
                  <c:v>37</c:v>
                </c:pt>
                <c:pt idx="17">
                  <c:v>47</c:v>
                </c:pt>
                <c:pt idx="18">
                  <c:v>57</c:v>
                </c:pt>
                <c:pt idx="19">
                  <c:v>67</c:v>
                </c:pt>
                <c:pt idx="20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700280"/>
        <c:axId val="422693224"/>
      </c:lineChart>
      <c:catAx>
        <c:axId val="422700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32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693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700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Short</a:t>
            </a:r>
            <a:r>
              <a:rPr lang="en-GB" baseline="0"/>
              <a:t> Combination</a:t>
            </a:r>
            <a:endParaRPr lang="en-GB"/>
          </a:p>
        </c:rich>
      </c:tx>
      <c:layout>
        <c:manualLayout>
          <c:xMode val="edge"/>
          <c:yMode val="edge"/>
          <c:x val="0.37054920199607005"/>
          <c:y val="6.5275059241076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Charts!$O$68:$AI$68</c:f>
              <c:numCache>
                <c:formatCode>General</c:formatCode>
                <c:ptCount val="21"/>
                <c:pt idx="0">
                  <c:v>-47</c:v>
                </c:pt>
                <c:pt idx="1">
                  <c:v>-37</c:v>
                </c:pt>
                <c:pt idx="2">
                  <c:v>-27</c:v>
                </c:pt>
                <c:pt idx="3">
                  <c:v>-17</c:v>
                </c:pt>
                <c:pt idx="4">
                  <c:v>-7</c:v>
                </c:pt>
                <c:pt idx="5">
                  <c:v>3</c:v>
                </c:pt>
                <c:pt idx="6">
                  <c:v>13</c:v>
                </c:pt>
                <c:pt idx="7">
                  <c:v>23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13</c:v>
                </c:pt>
                <c:pt idx="13">
                  <c:v>3</c:v>
                </c:pt>
                <c:pt idx="14">
                  <c:v>-7</c:v>
                </c:pt>
                <c:pt idx="15">
                  <c:v>-17</c:v>
                </c:pt>
                <c:pt idx="16">
                  <c:v>-27</c:v>
                </c:pt>
                <c:pt idx="17">
                  <c:v>-37</c:v>
                </c:pt>
                <c:pt idx="18">
                  <c:v>-47</c:v>
                </c:pt>
                <c:pt idx="19">
                  <c:v>-57</c:v>
                </c:pt>
                <c:pt idx="20">
                  <c:v>-67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Charts!$O$70:$AI$70</c:f>
              <c:numCache>
                <c:formatCode>General</c:formatCode>
                <c:ptCount val="21"/>
                <c:pt idx="0">
                  <c:v>-70</c:v>
                </c:pt>
                <c:pt idx="1">
                  <c:v>-60</c:v>
                </c:pt>
                <c:pt idx="2">
                  <c:v>-50</c:v>
                </c:pt>
                <c:pt idx="3">
                  <c:v>-40</c:v>
                </c:pt>
                <c:pt idx="4">
                  <c:v>-30</c:v>
                </c:pt>
                <c:pt idx="5">
                  <c:v>-20</c:v>
                </c:pt>
                <c:pt idx="6">
                  <c:v>-10</c:v>
                </c:pt>
                <c:pt idx="7">
                  <c:v>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Charts!$O$69:$AI$69</c:f>
              <c:numCache>
                <c:formatCode>General</c:formatCode>
                <c:ptCount val="2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13</c:v>
                </c:pt>
                <c:pt idx="12">
                  <c:v>3</c:v>
                </c:pt>
                <c:pt idx="13">
                  <c:v>-7</c:v>
                </c:pt>
                <c:pt idx="14">
                  <c:v>-17</c:v>
                </c:pt>
                <c:pt idx="15">
                  <c:v>-27</c:v>
                </c:pt>
                <c:pt idx="16">
                  <c:v>-37</c:v>
                </c:pt>
                <c:pt idx="17">
                  <c:v>-47</c:v>
                </c:pt>
                <c:pt idx="18">
                  <c:v>-57</c:v>
                </c:pt>
                <c:pt idx="19">
                  <c:v>-67</c:v>
                </c:pt>
                <c:pt idx="20">
                  <c:v>-77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697536"/>
        <c:axId val="422700672"/>
      </c:lineChart>
      <c:catAx>
        <c:axId val="42269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700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700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7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Long Stock Synthetic</a:t>
            </a:r>
          </a:p>
        </c:rich>
      </c:tx>
      <c:layout>
        <c:manualLayout>
          <c:xMode val="edge"/>
          <c:yMode val="edge"/>
          <c:x val="0.38132119481474147"/>
          <c:y val="6.5275059241076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54428250328672"/>
          <c:y val="0.22656295493427694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Charts!$O$72:$AI$72</c:f>
              <c:numCache>
                <c:formatCode>General</c:formatCode>
                <c:ptCount val="21"/>
                <c:pt idx="0">
                  <c:v>-105</c:v>
                </c:pt>
                <c:pt idx="1">
                  <c:v>-95</c:v>
                </c:pt>
                <c:pt idx="2">
                  <c:v>-85</c:v>
                </c:pt>
                <c:pt idx="3">
                  <c:v>-75</c:v>
                </c:pt>
                <c:pt idx="4">
                  <c:v>-65</c:v>
                </c:pt>
                <c:pt idx="5">
                  <c:v>-55</c:v>
                </c:pt>
                <c:pt idx="6">
                  <c:v>-45</c:v>
                </c:pt>
                <c:pt idx="7">
                  <c:v>-35</c:v>
                </c:pt>
                <c:pt idx="8">
                  <c:v>-25</c:v>
                </c:pt>
                <c:pt idx="9">
                  <c:v>-15</c:v>
                </c:pt>
                <c:pt idx="10">
                  <c:v>-5</c:v>
                </c:pt>
                <c:pt idx="11">
                  <c:v>5</c:v>
                </c:pt>
                <c:pt idx="12">
                  <c:v>15</c:v>
                </c:pt>
                <c:pt idx="13">
                  <c:v>25</c:v>
                </c:pt>
                <c:pt idx="14">
                  <c:v>35</c:v>
                </c:pt>
                <c:pt idx="15">
                  <c:v>45</c:v>
                </c:pt>
                <c:pt idx="16">
                  <c:v>55</c:v>
                </c:pt>
                <c:pt idx="17">
                  <c:v>65</c:v>
                </c:pt>
                <c:pt idx="18">
                  <c:v>75</c:v>
                </c:pt>
                <c:pt idx="19">
                  <c:v>85</c:v>
                </c:pt>
                <c:pt idx="20">
                  <c:v>95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Charts!$O$74:$AI$74</c:f>
              <c:numCache>
                <c:formatCode>General</c:formatCode>
                <c:ptCount val="21"/>
                <c:pt idx="0">
                  <c:v>-82</c:v>
                </c:pt>
                <c:pt idx="1">
                  <c:v>-72</c:v>
                </c:pt>
                <c:pt idx="2">
                  <c:v>-62</c:v>
                </c:pt>
                <c:pt idx="3">
                  <c:v>-52</c:v>
                </c:pt>
                <c:pt idx="4">
                  <c:v>-42</c:v>
                </c:pt>
                <c:pt idx="5">
                  <c:v>-32</c:v>
                </c:pt>
                <c:pt idx="6">
                  <c:v>-22</c:v>
                </c:pt>
                <c:pt idx="7">
                  <c:v>-12</c:v>
                </c:pt>
                <c:pt idx="8">
                  <c:v>-2</c:v>
                </c:pt>
                <c:pt idx="9">
                  <c:v>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Charts!$O$73:$AI$73</c:f>
              <c:numCache>
                <c:formatCode>General</c:formatCode>
                <c:ptCount val="21"/>
                <c:pt idx="0">
                  <c:v>-23</c:v>
                </c:pt>
                <c:pt idx="1">
                  <c:v>-23</c:v>
                </c:pt>
                <c:pt idx="2">
                  <c:v>-23</c:v>
                </c:pt>
                <c:pt idx="3">
                  <c:v>-23</c:v>
                </c:pt>
                <c:pt idx="4">
                  <c:v>-23</c:v>
                </c:pt>
                <c:pt idx="5">
                  <c:v>-23</c:v>
                </c:pt>
                <c:pt idx="6">
                  <c:v>-23</c:v>
                </c:pt>
                <c:pt idx="7">
                  <c:v>-23</c:v>
                </c:pt>
                <c:pt idx="8">
                  <c:v>-23</c:v>
                </c:pt>
                <c:pt idx="9">
                  <c:v>-23</c:v>
                </c:pt>
                <c:pt idx="10">
                  <c:v>-23</c:v>
                </c:pt>
                <c:pt idx="11">
                  <c:v>-13</c:v>
                </c:pt>
                <c:pt idx="12">
                  <c:v>-3</c:v>
                </c:pt>
                <c:pt idx="13">
                  <c:v>7</c:v>
                </c:pt>
                <c:pt idx="14">
                  <c:v>17</c:v>
                </c:pt>
                <c:pt idx="15">
                  <c:v>27</c:v>
                </c:pt>
                <c:pt idx="16">
                  <c:v>37</c:v>
                </c:pt>
                <c:pt idx="17">
                  <c:v>47</c:v>
                </c:pt>
                <c:pt idx="18">
                  <c:v>57</c:v>
                </c:pt>
                <c:pt idx="19">
                  <c:v>67</c:v>
                </c:pt>
                <c:pt idx="20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694792"/>
        <c:axId val="422698320"/>
      </c:lineChart>
      <c:catAx>
        <c:axId val="422694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83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698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47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Sell Call</a:t>
            </a:r>
          </a:p>
        </c:rich>
      </c:tx>
      <c:layout>
        <c:manualLayout>
          <c:xMode val="edge"/>
          <c:yMode val="edge"/>
          <c:x val="0.44599278674081833"/>
          <c:y val="4.94567005297967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911539789134"/>
          <c:y val="0.22657029668001036"/>
          <c:w val="0.79047532905494799"/>
          <c:h val="0.59377043267864782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Charts!$O$7:$AI$7</c:f>
              <c:numCache>
                <c:formatCode>General</c:formatCode>
                <c:ptCount val="2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13</c:v>
                </c:pt>
                <c:pt idx="12">
                  <c:v>3</c:v>
                </c:pt>
                <c:pt idx="13">
                  <c:v>-7</c:v>
                </c:pt>
                <c:pt idx="14">
                  <c:v>-17</c:v>
                </c:pt>
                <c:pt idx="15">
                  <c:v>-27</c:v>
                </c:pt>
                <c:pt idx="16">
                  <c:v>-37</c:v>
                </c:pt>
                <c:pt idx="17">
                  <c:v>-47</c:v>
                </c:pt>
                <c:pt idx="18">
                  <c:v>-57</c:v>
                </c:pt>
                <c:pt idx="19">
                  <c:v>-67</c:v>
                </c:pt>
                <c:pt idx="20">
                  <c:v>-77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105280"/>
        <c:axId val="416106064"/>
      </c:lineChart>
      <c:catAx>
        <c:axId val="41610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</a:t>
                </a:r>
                <a:r>
                  <a:rPr lang="en-GB" baseline="-25000"/>
                  <a:t>T</a:t>
                </a:r>
              </a:p>
            </c:rich>
          </c:tx>
          <c:layout>
            <c:manualLayout>
              <c:xMode val="edge"/>
              <c:yMode val="edge"/>
              <c:x val="0.55439377104860443"/>
              <c:y val="0.85940457361383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1060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16106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Profit / Loss</a:t>
                </a:r>
              </a:p>
            </c:rich>
          </c:tx>
          <c:layout>
            <c:manualLayout>
              <c:xMode val="edge"/>
              <c:yMode val="edge"/>
              <c:x val="4.2441628405634792E-2"/>
              <c:y val="0.4101703646793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105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Short</a:t>
            </a:r>
            <a:r>
              <a:rPr lang="en-GB" baseline="0"/>
              <a:t> </a:t>
            </a:r>
            <a:r>
              <a:rPr lang="en-GB" sz="1000" b="1" i="0" u="none" strike="noStrike" baseline="0">
                <a:effectLst/>
              </a:rPr>
              <a:t>Stock Synthetic</a:t>
            </a:r>
            <a:endParaRPr lang="en-GB"/>
          </a:p>
        </c:rich>
      </c:tx>
      <c:layout>
        <c:manualLayout>
          <c:xMode val="edge"/>
          <c:yMode val="edge"/>
          <c:x val="0.37054920199607005"/>
          <c:y val="6.5275059241076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54428250328672"/>
          <c:y val="0.22116484427300837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Charts!$O$76:$AI$76</c:f>
              <c:numCache>
                <c:formatCode>General</c:formatCode>
                <c:ptCount val="21"/>
                <c:pt idx="0">
                  <c:v>105</c:v>
                </c:pt>
                <c:pt idx="1">
                  <c:v>95</c:v>
                </c:pt>
                <c:pt idx="2">
                  <c:v>85</c:v>
                </c:pt>
                <c:pt idx="3">
                  <c:v>75</c:v>
                </c:pt>
                <c:pt idx="4">
                  <c:v>65</c:v>
                </c:pt>
                <c:pt idx="5">
                  <c:v>55</c:v>
                </c:pt>
                <c:pt idx="6">
                  <c:v>45</c:v>
                </c:pt>
                <c:pt idx="7">
                  <c:v>35</c:v>
                </c:pt>
                <c:pt idx="8">
                  <c:v>25</c:v>
                </c:pt>
                <c:pt idx="9">
                  <c:v>15</c:v>
                </c:pt>
                <c:pt idx="10">
                  <c:v>5</c:v>
                </c:pt>
                <c:pt idx="11">
                  <c:v>-5</c:v>
                </c:pt>
                <c:pt idx="12">
                  <c:v>-15</c:v>
                </c:pt>
                <c:pt idx="13">
                  <c:v>-25</c:v>
                </c:pt>
                <c:pt idx="14">
                  <c:v>-35</c:v>
                </c:pt>
                <c:pt idx="15">
                  <c:v>-45</c:v>
                </c:pt>
                <c:pt idx="16">
                  <c:v>-55</c:v>
                </c:pt>
                <c:pt idx="17">
                  <c:v>-65</c:v>
                </c:pt>
                <c:pt idx="18">
                  <c:v>-75</c:v>
                </c:pt>
                <c:pt idx="19">
                  <c:v>-85</c:v>
                </c:pt>
                <c:pt idx="20">
                  <c:v>-95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Charts!$O$78:$AI$78</c:f>
              <c:numCache>
                <c:formatCode>General</c:formatCode>
                <c:ptCount val="21"/>
                <c:pt idx="0">
                  <c:v>82</c:v>
                </c:pt>
                <c:pt idx="1">
                  <c:v>72</c:v>
                </c:pt>
                <c:pt idx="2">
                  <c:v>62</c:v>
                </c:pt>
                <c:pt idx="3">
                  <c:v>52</c:v>
                </c:pt>
                <c:pt idx="4">
                  <c:v>42</c:v>
                </c:pt>
                <c:pt idx="5">
                  <c:v>32</c:v>
                </c:pt>
                <c:pt idx="6">
                  <c:v>22</c:v>
                </c:pt>
                <c:pt idx="7">
                  <c:v>12</c:v>
                </c:pt>
                <c:pt idx="8">
                  <c:v>2</c:v>
                </c:pt>
                <c:pt idx="9">
                  <c:v>-8</c:v>
                </c:pt>
                <c:pt idx="10">
                  <c:v>-18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-18</c:v>
                </c:pt>
                <c:pt idx="15">
                  <c:v>-18</c:v>
                </c:pt>
                <c:pt idx="16">
                  <c:v>-18</c:v>
                </c:pt>
                <c:pt idx="17">
                  <c:v>-18</c:v>
                </c:pt>
                <c:pt idx="18">
                  <c:v>-18</c:v>
                </c:pt>
                <c:pt idx="19">
                  <c:v>-18</c:v>
                </c:pt>
                <c:pt idx="20">
                  <c:v>-18</c:v>
                </c:pt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Charts!$O$77:$AI$77</c:f>
              <c:numCache>
                <c:formatCode>General</c:formatCode>
                <c:ptCount val="2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13</c:v>
                </c:pt>
                <c:pt idx="12">
                  <c:v>3</c:v>
                </c:pt>
                <c:pt idx="13">
                  <c:v>-7</c:v>
                </c:pt>
                <c:pt idx="14">
                  <c:v>-17</c:v>
                </c:pt>
                <c:pt idx="15">
                  <c:v>-27</c:v>
                </c:pt>
                <c:pt idx="16">
                  <c:v>-37</c:v>
                </c:pt>
                <c:pt idx="17">
                  <c:v>-47</c:v>
                </c:pt>
                <c:pt idx="18">
                  <c:v>-57</c:v>
                </c:pt>
                <c:pt idx="19">
                  <c:v>-67</c:v>
                </c:pt>
                <c:pt idx="20">
                  <c:v>-77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699888"/>
        <c:axId val="422696360"/>
      </c:lineChart>
      <c:catAx>
        <c:axId val="42269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636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696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98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Callenda</a:t>
            </a:r>
            <a:r>
              <a:rPr lang="en-GB" baseline="0"/>
              <a:t>r Spread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00" baseline="0"/>
              <a:t>When the first option expires (Apr)</a:t>
            </a:r>
            <a:endParaRPr lang="en-GB" sz="800"/>
          </a:p>
        </c:rich>
      </c:tx>
      <c:layout>
        <c:manualLayout>
          <c:xMode val="edge"/>
          <c:yMode val="edge"/>
          <c:x val="0.37773053054185102"/>
          <c:y val="7.06731699023452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Charts!$O$80:$AI$80</c:f>
              <c:numCache>
                <c:formatCode>0.0</c:formatCode>
                <c:ptCount val="21"/>
                <c:pt idx="0">
                  <c:v>-7.9918112948726332</c:v>
                </c:pt>
                <c:pt idx="1">
                  <c:v>-7.9658232706614065</c:v>
                </c:pt>
                <c:pt idx="2">
                  <c:v>-7.8847061314782145</c:v>
                </c:pt>
                <c:pt idx="3">
                  <c:v>-7.6750710862184093</c:v>
                </c:pt>
                <c:pt idx="4">
                  <c:v>-7.2137683655463078</c:v>
                </c:pt>
                <c:pt idx="5">
                  <c:v>-6.3288146007597312</c:v>
                </c:pt>
                <c:pt idx="6">
                  <c:v>-4.8187666797853126</c:v>
                </c:pt>
                <c:pt idx="7">
                  <c:v>-2.4868906278462219</c:v>
                </c:pt>
                <c:pt idx="8">
                  <c:v>0.82131127445185825</c:v>
                </c:pt>
                <c:pt idx="9">
                  <c:v>5.1902080691763501</c:v>
                </c:pt>
                <c:pt idx="10">
                  <c:v>10.623846950005287</c:v>
                </c:pt>
                <c:pt idx="11">
                  <c:v>7.05386698492606</c:v>
                </c:pt>
                <c:pt idx="12">
                  <c:v>4.3598633959646804</c:v>
                </c:pt>
                <c:pt idx="13">
                  <c:v>2.394264827277226</c:v>
                </c:pt>
                <c:pt idx="14">
                  <c:v>1.0049406896449398</c:v>
                </c:pt>
                <c:pt idx="15">
                  <c:v>5.16423302628084E-2</c:v>
                </c:pt>
                <c:pt idx="16">
                  <c:v>-0.58469569965404844</c:v>
                </c:pt>
                <c:pt idx="17">
                  <c:v>-0.99877363638591987</c:v>
                </c:pt>
                <c:pt idx="18">
                  <c:v>-1.2619695375779543</c:v>
                </c:pt>
                <c:pt idx="19">
                  <c:v>-1.4256897916163496</c:v>
                </c:pt>
                <c:pt idx="20">
                  <c:v>-1.525534678649251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Charts!$O$82:$AI$82</c:f>
              <c:numCache>
                <c:formatCode>0.0</c:formatCode>
                <c:ptCount val="2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13</c:v>
                </c:pt>
                <c:pt idx="12">
                  <c:v>3</c:v>
                </c:pt>
                <c:pt idx="13">
                  <c:v>-7</c:v>
                </c:pt>
                <c:pt idx="14">
                  <c:v>-17</c:v>
                </c:pt>
                <c:pt idx="15">
                  <c:v>-27</c:v>
                </c:pt>
                <c:pt idx="16">
                  <c:v>-37</c:v>
                </c:pt>
                <c:pt idx="17">
                  <c:v>-47</c:v>
                </c:pt>
                <c:pt idx="18">
                  <c:v>-57</c:v>
                </c:pt>
                <c:pt idx="19">
                  <c:v>-67</c:v>
                </c:pt>
                <c:pt idx="20">
                  <c:v>-77</c:v>
                </c:pt>
              </c:numCache>
            </c:numRef>
          </c:val>
          <c:smooth val="0"/>
        </c:ser>
        <c:ser>
          <c:idx val="0"/>
          <c:order val="2"/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Charts!$O$81:$AI$81</c:f>
              <c:numCache>
                <c:formatCode>0.0</c:formatCode>
                <c:ptCount val="21"/>
                <c:pt idx="0">
                  <c:v>-30.991811294872633</c:v>
                </c:pt>
                <c:pt idx="1">
                  <c:v>-30.965823270661406</c:v>
                </c:pt>
                <c:pt idx="2">
                  <c:v>-30.884706131478215</c:v>
                </c:pt>
                <c:pt idx="3">
                  <c:v>-30.675071086218409</c:v>
                </c:pt>
                <c:pt idx="4">
                  <c:v>-30.213768365546308</c:v>
                </c:pt>
                <c:pt idx="5">
                  <c:v>-29.328814600759731</c:v>
                </c:pt>
                <c:pt idx="6">
                  <c:v>-27.818766679785313</c:v>
                </c:pt>
                <c:pt idx="7">
                  <c:v>-25.486890627846222</c:v>
                </c:pt>
                <c:pt idx="8">
                  <c:v>-22.178688725548142</c:v>
                </c:pt>
                <c:pt idx="9">
                  <c:v>-17.80979193082365</c:v>
                </c:pt>
                <c:pt idx="10">
                  <c:v>-12.376153049994713</c:v>
                </c:pt>
                <c:pt idx="11">
                  <c:v>-5.94613301507394</c:v>
                </c:pt>
                <c:pt idx="12">
                  <c:v>1.3598633959646804</c:v>
                </c:pt>
                <c:pt idx="13">
                  <c:v>9.394264827277226</c:v>
                </c:pt>
                <c:pt idx="14">
                  <c:v>18.00494068964494</c:v>
                </c:pt>
                <c:pt idx="15">
                  <c:v>27.051642330262808</c:v>
                </c:pt>
                <c:pt idx="16">
                  <c:v>36.415304300345952</c:v>
                </c:pt>
                <c:pt idx="17">
                  <c:v>46.00122636361408</c:v>
                </c:pt>
                <c:pt idx="18">
                  <c:v>55.738030462422046</c:v>
                </c:pt>
                <c:pt idx="19">
                  <c:v>65.57431020838365</c:v>
                </c:pt>
                <c:pt idx="20">
                  <c:v>75.474465321350749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695184"/>
        <c:axId val="422694008"/>
      </c:lineChart>
      <c:catAx>
        <c:axId val="42269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40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694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5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Bear</a:t>
            </a:r>
            <a:r>
              <a:rPr lang="en-GB" baseline="0"/>
              <a:t> Call Spread</a:t>
            </a:r>
            <a:endParaRPr lang="en-GB"/>
          </a:p>
        </c:rich>
      </c:tx>
      <c:layout>
        <c:manualLayout>
          <c:xMode val="edge"/>
          <c:yMode val="edge"/>
          <c:x val="0.46031580881833212"/>
          <c:y val="6.5274980162363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Charts!$O$18:$AI$18</c:f>
              <c:numCache>
                <c:formatCode>General</c:formatCode>
                <c:ptCount val="2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2</c:v>
                </c:pt>
                <c:pt idx="10">
                  <c:v>-8</c:v>
                </c:pt>
                <c:pt idx="11">
                  <c:v>-8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-8</c:v>
                </c:pt>
                <c:pt idx="16">
                  <c:v>-8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Charts!$O$20:$AI$20</c:f>
              <c:numCache>
                <c:formatCode>General</c:formatCode>
                <c:ptCount val="21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25</c:v>
                </c:pt>
                <c:pt idx="10">
                  <c:v>15</c:v>
                </c:pt>
                <c:pt idx="11">
                  <c:v>5</c:v>
                </c:pt>
                <c:pt idx="12">
                  <c:v>-5</c:v>
                </c:pt>
                <c:pt idx="13">
                  <c:v>-15</c:v>
                </c:pt>
                <c:pt idx="14">
                  <c:v>-25</c:v>
                </c:pt>
                <c:pt idx="15">
                  <c:v>-35</c:v>
                </c:pt>
                <c:pt idx="16">
                  <c:v>-45</c:v>
                </c:pt>
                <c:pt idx="17">
                  <c:v>-55</c:v>
                </c:pt>
                <c:pt idx="18">
                  <c:v>-65</c:v>
                </c:pt>
                <c:pt idx="19">
                  <c:v>-75</c:v>
                </c:pt>
                <c:pt idx="20">
                  <c:v>-85</c:v>
                </c:pt>
              </c:numCache>
            </c:numRef>
          </c:val>
          <c:smooth val="0"/>
        </c:ser>
        <c:ser>
          <c:idx val="3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Charts!$O$18:$AI$18</c:f>
              <c:numCache>
                <c:formatCode>General</c:formatCode>
                <c:ptCount val="2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2</c:v>
                </c:pt>
                <c:pt idx="10">
                  <c:v>-8</c:v>
                </c:pt>
                <c:pt idx="11">
                  <c:v>-8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-8</c:v>
                </c:pt>
                <c:pt idx="16">
                  <c:v>-8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</c:numCache>
            </c:numRef>
          </c:val>
          <c:smooth val="0"/>
        </c:ser>
        <c:ser>
          <c:idx val="4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Charts!$O$19:$AI$19</c:f>
              <c:numCache>
                <c:formatCode>General</c:formatCode>
                <c:ptCount val="21"/>
                <c:pt idx="0">
                  <c:v>-23</c:v>
                </c:pt>
                <c:pt idx="1">
                  <c:v>-23</c:v>
                </c:pt>
                <c:pt idx="2">
                  <c:v>-23</c:v>
                </c:pt>
                <c:pt idx="3">
                  <c:v>-23</c:v>
                </c:pt>
                <c:pt idx="4">
                  <c:v>-23</c:v>
                </c:pt>
                <c:pt idx="5">
                  <c:v>-23</c:v>
                </c:pt>
                <c:pt idx="6">
                  <c:v>-23</c:v>
                </c:pt>
                <c:pt idx="7">
                  <c:v>-23</c:v>
                </c:pt>
                <c:pt idx="8">
                  <c:v>-23</c:v>
                </c:pt>
                <c:pt idx="9">
                  <c:v>-23</c:v>
                </c:pt>
                <c:pt idx="10">
                  <c:v>-23</c:v>
                </c:pt>
                <c:pt idx="11">
                  <c:v>-13</c:v>
                </c:pt>
                <c:pt idx="12">
                  <c:v>-3</c:v>
                </c:pt>
                <c:pt idx="13">
                  <c:v>7</c:v>
                </c:pt>
                <c:pt idx="14">
                  <c:v>17</c:v>
                </c:pt>
                <c:pt idx="15">
                  <c:v>27</c:v>
                </c:pt>
                <c:pt idx="16">
                  <c:v>37</c:v>
                </c:pt>
                <c:pt idx="17">
                  <c:v>47</c:v>
                </c:pt>
                <c:pt idx="18">
                  <c:v>57</c:v>
                </c:pt>
                <c:pt idx="19">
                  <c:v>67</c:v>
                </c:pt>
                <c:pt idx="20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697928"/>
        <c:axId val="421941216"/>
      </c:lineChart>
      <c:catAx>
        <c:axId val="42269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9412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1941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69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Buy Put</a:t>
            </a:r>
          </a:p>
        </c:rich>
      </c:tx>
      <c:layout>
        <c:manualLayout>
          <c:xMode val="edge"/>
          <c:yMode val="edge"/>
          <c:x val="0.43979416180855646"/>
          <c:y val="6.0268545379196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6304347826087"/>
          <c:y val="0.22745185145470073"/>
          <c:w val="0.78532608695652173"/>
          <c:h val="0.5921591305113760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Charts!$O$9:$AI$9</c:f>
              <c:numCache>
                <c:formatCode>General</c:formatCode>
                <c:ptCount val="21"/>
                <c:pt idx="0">
                  <c:v>82</c:v>
                </c:pt>
                <c:pt idx="1">
                  <c:v>72</c:v>
                </c:pt>
                <c:pt idx="2">
                  <c:v>62</c:v>
                </c:pt>
                <c:pt idx="3">
                  <c:v>52</c:v>
                </c:pt>
                <c:pt idx="4">
                  <c:v>42</c:v>
                </c:pt>
                <c:pt idx="5">
                  <c:v>32</c:v>
                </c:pt>
                <c:pt idx="6">
                  <c:v>22</c:v>
                </c:pt>
                <c:pt idx="7">
                  <c:v>12</c:v>
                </c:pt>
                <c:pt idx="8">
                  <c:v>2</c:v>
                </c:pt>
                <c:pt idx="9">
                  <c:v>-8</c:v>
                </c:pt>
                <c:pt idx="10">
                  <c:v>-18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-18</c:v>
                </c:pt>
                <c:pt idx="15">
                  <c:v>-18</c:v>
                </c:pt>
                <c:pt idx="16">
                  <c:v>-18</c:v>
                </c:pt>
                <c:pt idx="17">
                  <c:v>-18</c:v>
                </c:pt>
                <c:pt idx="18">
                  <c:v>-18</c:v>
                </c:pt>
                <c:pt idx="19">
                  <c:v>-18</c:v>
                </c:pt>
                <c:pt idx="20">
                  <c:v>-18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096296"/>
        <c:axId val="416097864"/>
      </c:lineChart>
      <c:catAx>
        <c:axId val="416096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5434782608695654"/>
              <c:y val="0.85882681842378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7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16097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kern="1200" baseline="0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rPr>
                  <a:t>Profit / Loss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4.3478260869565216E-2"/>
              <c:y val="0.40784469916015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62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Short</a:t>
            </a:r>
            <a:r>
              <a:rPr lang="en-GB" baseline="0"/>
              <a:t> Put</a:t>
            </a:r>
            <a:endParaRPr lang="en-GB"/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Charts!$O$10:$AI$10</c:f>
              <c:numCache>
                <c:formatCode>General</c:formatCode>
                <c:ptCount val="21"/>
                <c:pt idx="0">
                  <c:v>-82</c:v>
                </c:pt>
                <c:pt idx="1">
                  <c:v>-72</c:v>
                </c:pt>
                <c:pt idx="2">
                  <c:v>-62</c:v>
                </c:pt>
                <c:pt idx="3">
                  <c:v>-52</c:v>
                </c:pt>
                <c:pt idx="4">
                  <c:v>-42</c:v>
                </c:pt>
                <c:pt idx="5">
                  <c:v>-32</c:v>
                </c:pt>
                <c:pt idx="6">
                  <c:v>-22</c:v>
                </c:pt>
                <c:pt idx="7">
                  <c:v>-12</c:v>
                </c:pt>
                <c:pt idx="8">
                  <c:v>-2</c:v>
                </c:pt>
                <c:pt idx="9">
                  <c:v>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094336"/>
        <c:axId val="416095904"/>
      </c:lineChart>
      <c:catAx>
        <c:axId val="41609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59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16095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43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Short Covered Call</a:t>
            </a:r>
          </a:p>
        </c:rich>
      </c:tx>
      <c:layout>
        <c:manualLayout>
          <c:xMode val="edge"/>
          <c:yMode val="edge"/>
          <c:x val="0.40168649935859729"/>
          <c:y val="6.0338128356720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745185145470073"/>
          <c:w val="0.77322610684049164"/>
          <c:h val="0.5921591305113760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Charts!$O$7:$AI$7</c:f>
              <c:numCache>
                <c:formatCode>General</c:formatCode>
                <c:ptCount val="2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13</c:v>
                </c:pt>
                <c:pt idx="12">
                  <c:v>3</c:v>
                </c:pt>
                <c:pt idx="13">
                  <c:v>-7</c:v>
                </c:pt>
                <c:pt idx="14">
                  <c:v>-17</c:v>
                </c:pt>
                <c:pt idx="15">
                  <c:v>-27</c:v>
                </c:pt>
                <c:pt idx="16">
                  <c:v>-37</c:v>
                </c:pt>
                <c:pt idx="17">
                  <c:v>-47</c:v>
                </c:pt>
                <c:pt idx="18">
                  <c:v>-57</c:v>
                </c:pt>
                <c:pt idx="19">
                  <c:v>-67</c:v>
                </c:pt>
                <c:pt idx="20">
                  <c:v>-77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Charts!$O$8:$AI$8</c:f>
              <c:numCache>
                <c:formatCode>General</c:formatCode>
                <c:ptCount val="21"/>
                <c:pt idx="0">
                  <c:v>-71</c:v>
                </c:pt>
                <c:pt idx="1">
                  <c:v>-61</c:v>
                </c:pt>
                <c:pt idx="2">
                  <c:v>-51</c:v>
                </c:pt>
                <c:pt idx="3">
                  <c:v>-41</c:v>
                </c:pt>
                <c:pt idx="4">
                  <c:v>-31</c:v>
                </c:pt>
                <c:pt idx="5">
                  <c:v>-21</c:v>
                </c:pt>
                <c:pt idx="6">
                  <c:v>-11</c:v>
                </c:pt>
                <c:pt idx="7">
                  <c:v>-1</c:v>
                </c:pt>
                <c:pt idx="8">
                  <c:v>9</c:v>
                </c:pt>
                <c:pt idx="9">
                  <c:v>19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</c:numCache>
            </c:numRef>
          </c: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Charts!$O$11:$AI$11</c:f>
              <c:numCache>
                <c:formatCode>General</c:formatCode>
                <c:ptCount val="21"/>
                <c:pt idx="0">
                  <c:v>-94</c:v>
                </c:pt>
                <c:pt idx="1">
                  <c:v>-84</c:v>
                </c:pt>
                <c:pt idx="2">
                  <c:v>-74</c:v>
                </c:pt>
                <c:pt idx="3">
                  <c:v>-64</c:v>
                </c:pt>
                <c:pt idx="4">
                  <c:v>-54</c:v>
                </c:pt>
                <c:pt idx="5">
                  <c:v>-44</c:v>
                </c:pt>
                <c:pt idx="6">
                  <c:v>-34</c:v>
                </c:pt>
                <c:pt idx="7">
                  <c:v>-24</c:v>
                </c:pt>
                <c:pt idx="8">
                  <c:v>-14</c:v>
                </c:pt>
                <c:pt idx="9">
                  <c:v>-4</c:v>
                </c:pt>
                <c:pt idx="10">
                  <c:v>6</c:v>
                </c:pt>
                <c:pt idx="11">
                  <c:v>16</c:v>
                </c:pt>
                <c:pt idx="12">
                  <c:v>26</c:v>
                </c:pt>
                <c:pt idx="13">
                  <c:v>36</c:v>
                </c:pt>
                <c:pt idx="14">
                  <c:v>46</c:v>
                </c:pt>
                <c:pt idx="15">
                  <c:v>56</c:v>
                </c:pt>
                <c:pt idx="16">
                  <c:v>66</c:v>
                </c:pt>
                <c:pt idx="17">
                  <c:v>76</c:v>
                </c:pt>
                <c:pt idx="18">
                  <c:v>86</c:v>
                </c:pt>
                <c:pt idx="19">
                  <c:v>96</c:v>
                </c:pt>
                <c:pt idx="20">
                  <c:v>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092768"/>
        <c:axId val="416093160"/>
      </c:lineChart>
      <c:catAx>
        <c:axId val="41609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882681842378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316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16093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kern="1200" baseline="0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rPr>
                  <a:t>Profit / Loss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0784469916015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2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Bull Call Spread </a:t>
            </a:r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Charts!$O$14:$AI$14</c:f>
              <c:numCache>
                <c:formatCode>General</c:formatCode>
                <c:ptCount val="21"/>
                <c:pt idx="0">
                  <c:v>-12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-12</c:v>
                </c:pt>
                <c:pt idx="5">
                  <c:v>-12</c:v>
                </c:pt>
                <c:pt idx="6">
                  <c:v>-12</c:v>
                </c:pt>
                <c:pt idx="7">
                  <c:v>-12</c:v>
                </c:pt>
                <c:pt idx="8">
                  <c:v>-12</c:v>
                </c:pt>
                <c:pt idx="9">
                  <c:v>-2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Charts!$O$15:$AI$15</c:f>
              <c:numCache>
                <c:formatCode>General</c:formatCode>
                <c:ptCount val="21"/>
                <c:pt idx="0">
                  <c:v>-35</c:v>
                </c:pt>
                <c:pt idx="1">
                  <c:v>-35</c:v>
                </c:pt>
                <c:pt idx="2">
                  <c:v>-35</c:v>
                </c:pt>
                <c:pt idx="3">
                  <c:v>-35</c:v>
                </c:pt>
                <c:pt idx="4">
                  <c:v>-35</c:v>
                </c:pt>
                <c:pt idx="5">
                  <c:v>-35</c:v>
                </c:pt>
                <c:pt idx="6">
                  <c:v>-35</c:v>
                </c:pt>
                <c:pt idx="7">
                  <c:v>-35</c:v>
                </c:pt>
                <c:pt idx="8">
                  <c:v>-35</c:v>
                </c:pt>
                <c:pt idx="9">
                  <c:v>-25</c:v>
                </c:pt>
                <c:pt idx="10">
                  <c:v>-15</c:v>
                </c:pt>
                <c:pt idx="11">
                  <c:v>-5</c:v>
                </c:pt>
                <c:pt idx="12">
                  <c:v>5</c:v>
                </c:pt>
                <c:pt idx="13">
                  <c:v>15</c:v>
                </c:pt>
                <c:pt idx="14">
                  <c:v>25</c:v>
                </c:pt>
                <c:pt idx="15">
                  <c:v>35</c:v>
                </c:pt>
                <c:pt idx="16">
                  <c:v>45</c:v>
                </c:pt>
                <c:pt idx="17">
                  <c:v>55</c:v>
                </c:pt>
                <c:pt idx="18">
                  <c:v>65</c:v>
                </c:pt>
                <c:pt idx="19">
                  <c:v>75</c:v>
                </c:pt>
                <c:pt idx="20">
                  <c:v>85</c:v>
                </c:pt>
              </c:numCache>
            </c:numRef>
          </c:val>
          <c:smooth val="0"/>
        </c:ser>
        <c:ser>
          <c:idx val="3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Charts!$O$16:$AI$16</c:f>
              <c:numCache>
                <c:formatCode>General</c:formatCode>
                <c:ptCount val="2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13</c:v>
                </c:pt>
                <c:pt idx="12">
                  <c:v>3</c:v>
                </c:pt>
                <c:pt idx="13">
                  <c:v>-7</c:v>
                </c:pt>
                <c:pt idx="14">
                  <c:v>-17</c:v>
                </c:pt>
                <c:pt idx="15">
                  <c:v>-27</c:v>
                </c:pt>
                <c:pt idx="16">
                  <c:v>-37</c:v>
                </c:pt>
                <c:pt idx="17">
                  <c:v>-47</c:v>
                </c:pt>
                <c:pt idx="18">
                  <c:v>-57</c:v>
                </c:pt>
                <c:pt idx="19">
                  <c:v>-67</c:v>
                </c:pt>
                <c:pt idx="20">
                  <c:v>-77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093944"/>
        <c:axId val="416094728"/>
      </c:lineChart>
      <c:catAx>
        <c:axId val="416093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47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16094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39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Bull </a:t>
            </a:r>
            <a:r>
              <a:rPr lang="en-GB" baseline="0"/>
              <a:t>Put Spread</a:t>
            </a:r>
            <a:endParaRPr lang="en-GB"/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2"/>
          <c:order val="0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Charts!$O$24:$AI$24</c:f>
              <c:numCache>
                <c:formatCode>General</c:formatCode>
                <c:ptCount val="21"/>
                <c:pt idx="0">
                  <c:v>-82</c:v>
                </c:pt>
                <c:pt idx="1">
                  <c:v>-72</c:v>
                </c:pt>
                <c:pt idx="2">
                  <c:v>-62</c:v>
                </c:pt>
                <c:pt idx="3">
                  <c:v>-52</c:v>
                </c:pt>
                <c:pt idx="4">
                  <c:v>-42</c:v>
                </c:pt>
                <c:pt idx="5">
                  <c:v>-32</c:v>
                </c:pt>
                <c:pt idx="6">
                  <c:v>-22</c:v>
                </c:pt>
                <c:pt idx="7">
                  <c:v>-12</c:v>
                </c:pt>
                <c:pt idx="8">
                  <c:v>-2</c:v>
                </c:pt>
                <c:pt idx="9">
                  <c:v>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</c:numCache>
            </c:numRef>
          </c:val>
          <c:smooth val="0"/>
        </c:ser>
        <c:ser>
          <c:idx val="4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Charts!$O$23:$AI$23</c:f>
              <c:numCache>
                <c:formatCode>General</c:formatCode>
                <c:ptCount val="21"/>
                <c:pt idx="0">
                  <c:v>70</c:v>
                </c:pt>
                <c:pt idx="1">
                  <c:v>60</c:v>
                </c:pt>
                <c:pt idx="2">
                  <c:v>50</c:v>
                </c:pt>
                <c:pt idx="3">
                  <c:v>40</c:v>
                </c:pt>
                <c:pt idx="4">
                  <c:v>30</c:v>
                </c:pt>
                <c:pt idx="5">
                  <c:v>20</c:v>
                </c:pt>
                <c:pt idx="6">
                  <c:v>10</c:v>
                </c:pt>
                <c:pt idx="7">
                  <c:v>0</c:v>
                </c:pt>
                <c:pt idx="8">
                  <c:v>-10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-10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</c:numCache>
            </c:numRef>
          </c:val>
          <c:smooth val="0"/>
        </c:ser>
        <c:ser>
          <c:idx val="0"/>
          <c:order val="2"/>
          <c:spPr>
            <a:ln w="12700" cmpd="sng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Charts!$O$22:$AI$22</c:f>
              <c:numCache>
                <c:formatCode>General</c:formatCode>
                <c:ptCount val="21"/>
                <c:pt idx="0">
                  <c:v>-12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-12</c:v>
                </c:pt>
                <c:pt idx="5">
                  <c:v>-12</c:v>
                </c:pt>
                <c:pt idx="6">
                  <c:v>-12</c:v>
                </c:pt>
                <c:pt idx="7">
                  <c:v>-12</c:v>
                </c:pt>
                <c:pt idx="8">
                  <c:v>-12</c:v>
                </c:pt>
                <c:pt idx="9">
                  <c:v>-2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095512"/>
        <c:axId val="416092376"/>
      </c:lineChart>
      <c:catAx>
        <c:axId val="416095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23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16092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55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Bear </a:t>
            </a:r>
            <a:r>
              <a:rPr lang="en-GB" baseline="0"/>
              <a:t>Put Spread</a:t>
            </a:r>
            <a:endParaRPr lang="en-GB"/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Charts!$O$26:$AI$26</c:f>
              <c:numCache>
                <c:formatCode>General</c:formatCode>
                <c:ptCount val="2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2</c:v>
                </c:pt>
                <c:pt idx="10">
                  <c:v>-8</c:v>
                </c:pt>
                <c:pt idx="11">
                  <c:v>-8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-8</c:v>
                </c:pt>
                <c:pt idx="16">
                  <c:v>-8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</c:numCache>
            </c:numRef>
          </c:val>
          <c:smooth val="0"/>
        </c:ser>
        <c:ser>
          <c:idx val="2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Charts!$O$28:$AI$28</c:f>
              <c:numCache>
                <c:formatCode>General</c:formatCode>
                <c:ptCount val="21"/>
                <c:pt idx="0">
                  <c:v>-70</c:v>
                </c:pt>
                <c:pt idx="1">
                  <c:v>-60</c:v>
                </c:pt>
                <c:pt idx="2">
                  <c:v>-50</c:v>
                </c:pt>
                <c:pt idx="3">
                  <c:v>-40</c:v>
                </c:pt>
                <c:pt idx="4">
                  <c:v>-30</c:v>
                </c:pt>
                <c:pt idx="5">
                  <c:v>-20</c:v>
                </c:pt>
                <c:pt idx="6">
                  <c:v>-10</c:v>
                </c:pt>
                <c:pt idx="7">
                  <c:v>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val>
          <c:smooth val="0"/>
        </c:ser>
        <c:ser>
          <c:idx val="3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Charts!$O$27:$AI$27</c:f>
              <c:numCache>
                <c:formatCode>General</c:formatCode>
                <c:ptCount val="21"/>
                <c:pt idx="0">
                  <c:v>82</c:v>
                </c:pt>
                <c:pt idx="1">
                  <c:v>72</c:v>
                </c:pt>
                <c:pt idx="2">
                  <c:v>62</c:v>
                </c:pt>
                <c:pt idx="3">
                  <c:v>52</c:v>
                </c:pt>
                <c:pt idx="4">
                  <c:v>42</c:v>
                </c:pt>
                <c:pt idx="5">
                  <c:v>32</c:v>
                </c:pt>
                <c:pt idx="6">
                  <c:v>22</c:v>
                </c:pt>
                <c:pt idx="7">
                  <c:v>12</c:v>
                </c:pt>
                <c:pt idx="8">
                  <c:v>2</c:v>
                </c:pt>
                <c:pt idx="9">
                  <c:v>-8</c:v>
                </c:pt>
                <c:pt idx="10">
                  <c:v>-18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-18</c:v>
                </c:pt>
                <c:pt idx="15">
                  <c:v>-18</c:v>
                </c:pt>
                <c:pt idx="16">
                  <c:v>-18</c:v>
                </c:pt>
                <c:pt idx="17">
                  <c:v>-18</c:v>
                </c:pt>
                <c:pt idx="18">
                  <c:v>-18</c:v>
                </c:pt>
                <c:pt idx="19">
                  <c:v>-18</c:v>
                </c:pt>
                <c:pt idx="20">
                  <c:v>-18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096688"/>
        <c:axId val="416091592"/>
      </c:lineChart>
      <c:catAx>
        <c:axId val="41609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1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16091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6096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Long Butterfly</a:t>
            </a:r>
          </a:p>
        </c:rich>
      </c:tx>
      <c:layout>
        <c:manualLayout>
          <c:xMode val="edge"/>
          <c:yMode val="edge"/>
          <c:x val="0.4603156693622118"/>
          <c:y val="6.5274868164415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2509318725769"/>
          <c:y val="0.22656293213449885"/>
          <c:w val="0.77322610684049164"/>
          <c:h val="0.5937511324904107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Charts!$O$30:$AI$30</c:f>
              <c:numCache>
                <c:formatCode>General</c:formatCode>
                <c:ptCount val="21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-4</c:v>
                </c:pt>
                <c:pt idx="5">
                  <c:v>-4</c:v>
                </c:pt>
                <c:pt idx="6">
                  <c:v>-4</c:v>
                </c:pt>
                <c:pt idx="7">
                  <c:v>-4</c:v>
                </c:pt>
                <c:pt idx="8">
                  <c:v>-4</c:v>
                </c:pt>
                <c:pt idx="9">
                  <c:v>6</c:v>
                </c:pt>
                <c:pt idx="10">
                  <c:v>16</c:v>
                </c:pt>
                <c:pt idx="11">
                  <c:v>6</c:v>
                </c:pt>
                <c:pt idx="12">
                  <c:v>-4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-4</c:v>
                </c:pt>
                <c:pt idx="17">
                  <c:v>-4</c:v>
                </c:pt>
                <c:pt idx="18">
                  <c:v>-4</c:v>
                </c:pt>
                <c:pt idx="19">
                  <c:v>-4</c:v>
                </c:pt>
                <c:pt idx="20">
                  <c:v>-4</c:v>
                </c:pt>
              </c:numCache>
            </c:numRef>
          </c:val>
          <c:smooth val="0"/>
        </c:ser>
        <c:ser>
          <c:idx val="0"/>
          <c:order val="1"/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Charts!$O$31:$AI$31</c:f>
              <c:numCache>
                <c:formatCode>General</c:formatCode>
                <c:ptCount val="21"/>
                <c:pt idx="0">
                  <c:v>-35</c:v>
                </c:pt>
                <c:pt idx="1">
                  <c:v>-35</c:v>
                </c:pt>
                <c:pt idx="2">
                  <c:v>-35</c:v>
                </c:pt>
                <c:pt idx="3">
                  <c:v>-35</c:v>
                </c:pt>
                <c:pt idx="4">
                  <c:v>-35</c:v>
                </c:pt>
                <c:pt idx="5">
                  <c:v>-35</c:v>
                </c:pt>
                <c:pt idx="6">
                  <c:v>-35</c:v>
                </c:pt>
                <c:pt idx="7">
                  <c:v>-35</c:v>
                </c:pt>
                <c:pt idx="8">
                  <c:v>-35</c:v>
                </c:pt>
                <c:pt idx="9">
                  <c:v>-25</c:v>
                </c:pt>
                <c:pt idx="10">
                  <c:v>-15</c:v>
                </c:pt>
                <c:pt idx="11">
                  <c:v>-5</c:v>
                </c:pt>
                <c:pt idx="12">
                  <c:v>5</c:v>
                </c:pt>
                <c:pt idx="13">
                  <c:v>15</c:v>
                </c:pt>
                <c:pt idx="14">
                  <c:v>25</c:v>
                </c:pt>
                <c:pt idx="15">
                  <c:v>35</c:v>
                </c:pt>
                <c:pt idx="16">
                  <c:v>45</c:v>
                </c:pt>
                <c:pt idx="17">
                  <c:v>55</c:v>
                </c:pt>
                <c:pt idx="18">
                  <c:v>65</c:v>
                </c:pt>
                <c:pt idx="19">
                  <c:v>75</c:v>
                </c:pt>
                <c:pt idx="20">
                  <c:v>85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Charts!$O$32:$AI$32</c:f>
              <c:numCache>
                <c:formatCode>General</c:formatCode>
                <c:ptCount val="21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26</c:v>
                </c:pt>
                <c:pt idx="12">
                  <c:v>6</c:v>
                </c:pt>
                <c:pt idx="13">
                  <c:v>-14</c:v>
                </c:pt>
                <c:pt idx="14">
                  <c:v>-34</c:v>
                </c:pt>
                <c:pt idx="15">
                  <c:v>-54</c:v>
                </c:pt>
                <c:pt idx="16">
                  <c:v>-74</c:v>
                </c:pt>
                <c:pt idx="17">
                  <c:v>-94</c:v>
                </c:pt>
                <c:pt idx="18">
                  <c:v>-114</c:v>
                </c:pt>
                <c:pt idx="19">
                  <c:v>-134</c:v>
                </c:pt>
                <c:pt idx="20">
                  <c:v>-154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Charts!$O$4:$AI$4</c:f>
              <c:numCache>
                <c:formatCode>General</c:formatCode>
                <c:ptCount val="21"/>
                <c:pt idx="0">
                  <c:v>160</c:v>
                </c:pt>
                <c:pt idx="1">
                  <c:v>170</c:v>
                </c:pt>
                <c:pt idx="2">
                  <c:v>180</c:v>
                </c:pt>
                <c:pt idx="3">
                  <c:v>190</c:v>
                </c:pt>
                <c:pt idx="4">
                  <c:v>200</c:v>
                </c:pt>
                <c:pt idx="5">
                  <c:v>210</c:v>
                </c:pt>
                <c:pt idx="6">
                  <c:v>220</c:v>
                </c:pt>
                <c:pt idx="7">
                  <c:v>230</c:v>
                </c:pt>
                <c:pt idx="8">
                  <c:v>240</c:v>
                </c:pt>
                <c:pt idx="9">
                  <c:v>250</c:v>
                </c:pt>
                <c:pt idx="10">
                  <c:v>260</c:v>
                </c:pt>
                <c:pt idx="11">
                  <c:v>270</c:v>
                </c:pt>
                <c:pt idx="12">
                  <c:v>280</c:v>
                </c:pt>
                <c:pt idx="13">
                  <c:v>290</c:v>
                </c:pt>
                <c:pt idx="14">
                  <c:v>300</c:v>
                </c:pt>
                <c:pt idx="15">
                  <c:v>310</c:v>
                </c:pt>
                <c:pt idx="16">
                  <c:v>320</c:v>
                </c:pt>
                <c:pt idx="17">
                  <c:v>330</c:v>
                </c:pt>
                <c:pt idx="18">
                  <c:v>340</c:v>
                </c:pt>
                <c:pt idx="19">
                  <c:v>350</c:v>
                </c:pt>
                <c:pt idx="20">
                  <c:v>360</c:v>
                </c:pt>
              </c:numCache>
            </c:numRef>
          </c:cat>
          <c:val>
            <c:numRef>
              <c:f>Charts!$O$33:$AI$33</c:f>
              <c:numCache>
                <c:formatCode>General</c:formatCode>
                <c:ptCount val="21"/>
                <c:pt idx="0">
                  <c:v>-15</c:v>
                </c:pt>
                <c:pt idx="1">
                  <c:v>-15</c:v>
                </c:pt>
                <c:pt idx="2">
                  <c:v>-15</c:v>
                </c:pt>
                <c:pt idx="3">
                  <c:v>-15</c:v>
                </c:pt>
                <c:pt idx="4">
                  <c:v>-15</c:v>
                </c:pt>
                <c:pt idx="5">
                  <c:v>-15</c:v>
                </c:pt>
                <c:pt idx="6">
                  <c:v>-15</c:v>
                </c:pt>
                <c:pt idx="7">
                  <c:v>-15</c:v>
                </c:pt>
                <c:pt idx="8">
                  <c:v>-15</c:v>
                </c:pt>
                <c:pt idx="9">
                  <c:v>-15</c:v>
                </c:pt>
                <c:pt idx="10">
                  <c:v>-15</c:v>
                </c:pt>
                <c:pt idx="11">
                  <c:v>-15</c:v>
                </c:pt>
                <c:pt idx="12">
                  <c:v>-15</c:v>
                </c:pt>
                <c:pt idx="13">
                  <c:v>-5</c:v>
                </c:pt>
                <c:pt idx="14">
                  <c:v>5</c:v>
                </c:pt>
                <c:pt idx="15">
                  <c:v>15</c:v>
                </c:pt>
                <c:pt idx="16">
                  <c:v>25</c:v>
                </c:pt>
                <c:pt idx="17">
                  <c:v>35</c:v>
                </c:pt>
                <c:pt idx="18">
                  <c:v>45</c:v>
                </c:pt>
                <c:pt idx="19">
                  <c:v>55</c:v>
                </c:pt>
                <c:pt idx="20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564576"/>
        <c:axId val="422561440"/>
      </c:lineChart>
      <c:catAx>
        <c:axId val="4225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S</a:t>
                </a:r>
                <a:r>
                  <a:rPr lang="en-GB" sz="800" b="1" i="0" baseline="-25000">
                    <a:effectLst/>
                  </a:rPr>
                  <a:t>T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6011078410706994"/>
              <c:y val="0.85937663913085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14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22561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1" i="0" baseline="0">
                    <a:effectLst/>
                  </a:rPr>
                  <a:t>Profit / Loss</a:t>
                </a:r>
                <a:endParaRPr lang="en-U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596363762497E-2"/>
              <c:y val="0.41015703231245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64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152400</xdr:colOff>
      <xdr:row>0</xdr:row>
      <xdr:rowOff>66675</xdr:rowOff>
    </xdr:from>
    <xdr:to>
      <xdr:col>46</xdr:col>
      <xdr:colOff>85725</xdr:colOff>
      <xdr:row>15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180975</xdr:colOff>
      <xdr:row>15</xdr:row>
      <xdr:rowOff>114300</xdr:rowOff>
    </xdr:from>
    <xdr:to>
      <xdr:col>46</xdr:col>
      <xdr:colOff>123825</xdr:colOff>
      <xdr:row>30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209550</xdr:colOff>
      <xdr:row>45</xdr:row>
      <xdr:rowOff>133350</xdr:rowOff>
    </xdr:from>
    <xdr:to>
      <xdr:col>46</xdr:col>
      <xdr:colOff>57150</xdr:colOff>
      <xdr:row>60</xdr:row>
      <xdr:rowOff>133350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219075</xdr:colOff>
      <xdr:row>61</xdr:row>
      <xdr:rowOff>57150</xdr:rowOff>
    </xdr:from>
    <xdr:to>
      <xdr:col>46</xdr:col>
      <xdr:colOff>47625</xdr:colOff>
      <xdr:row>76</xdr:row>
      <xdr:rowOff>66675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228600</xdr:colOff>
      <xdr:row>30</xdr:row>
      <xdr:rowOff>47625</xdr:rowOff>
    </xdr:from>
    <xdr:to>
      <xdr:col>46</xdr:col>
      <xdr:colOff>57150</xdr:colOff>
      <xdr:row>45</xdr:row>
      <xdr:rowOff>47625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238125</xdr:colOff>
      <xdr:row>76</xdr:row>
      <xdr:rowOff>123825</xdr:rowOff>
    </xdr:from>
    <xdr:to>
      <xdr:col>46</xdr:col>
      <xdr:colOff>76200</xdr:colOff>
      <xdr:row>91</xdr:row>
      <xdr:rowOff>95250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247650</xdr:colOff>
      <xdr:row>108</xdr:row>
      <xdr:rowOff>38100</xdr:rowOff>
    </xdr:from>
    <xdr:to>
      <xdr:col>46</xdr:col>
      <xdr:colOff>85725</xdr:colOff>
      <xdr:row>123</xdr:row>
      <xdr:rowOff>66675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247650</xdr:colOff>
      <xdr:row>124</xdr:row>
      <xdr:rowOff>152400</xdr:rowOff>
    </xdr:from>
    <xdr:to>
      <xdr:col>46</xdr:col>
      <xdr:colOff>85725</xdr:colOff>
      <xdr:row>139</xdr:row>
      <xdr:rowOff>123825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257175</xdr:colOff>
      <xdr:row>140</xdr:row>
      <xdr:rowOff>76200</xdr:rowOff>
    </xdr:from>
    <xdr:to>
      <xdr:col>46</xdr:col>
      <xdr:colOff>95250</xdr:colOff>
      <xdr:row>155</xdr:row>
      <xdr:rowOff>47625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257175</xdr:colOff>
      <xdr:row>156</xdr:row>
      <xdr:rowOff>76200</xdr:rowOff>
    </xdr:from>
    <xdr:to>
      <xdr:col>46</xdr:col>
      <xdr:colOff>95250</xdr:colOff>
      <xdr:row>171</xdr:row>
      <xdr:rowOff>47625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257175</xdr:colOff>
      <xdr:row>172</xdr:row>
      <xdr:rowOff>76200</xdr:rowOff>
    </xdr:from>
    <xdr:to>
      <xdr:col>46</xdr:col>
      <xdr:colOff>95250</xdr:colOff>
      <xdr:row>187</xdr:row>
      <xdr:rowOff>47625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40</xdr:col>
      <xdr:colOff>257175</xdr:colOff>
      <xdr:row>188</xdr:row>
      <xdr:rowOff>88107</xdr:rowOff>
    </xdr:from>
    <xdr:to>
      <xdr:col>46</xdr:col>
      <xdr:colOff>95250</xdr:colOff>
      <xdr:row>203</xdr:row>
      <xdr:rowOff>59532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40</xdr:col>
      <xdr:colOff>257175</xdr:colOff>
      <xdr:row>204</xdr:row>
      <xdr:rowOff>60325</xdr:rowOff>
    </xdr:from>
    <xdr:to>
      <xdr:col>46</xdr:col>
      <xdr:colOff>95250</xdr:colOff>
      <xdr:row>219</xdr:row>
      <xdr:rowOff>31750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40</xdr:col>
      <xdr:colOff>257175</xdr:colOff>
      <xdr:row>220</xdr:row>
      <xdr:rowOff>76200</xdr:rowOff>
    </xdr:from>
    <xdr:to>
      <xdr:col>46</xdr:col>
      <xdr:colOff>95250</xdr:colOff>
      <xdr:row>235</xdr:row>
      <xdr:rowOff>47625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40</xdr:col>
      <xdr:colOff>257175</xdr:colOff>
      <xdr:row>236</xdr:row>
      <xdr:rowOff>76200</xdr:rowOff>
    </xdr:from>
    <xdr:to>
      <xdr:col>46</xdr:col>
      <xdr:colOff>95250</xdr:colOff>
      <xdr:row>251</xdr:row>
      <xdr:rowOff>47625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257175</xdr:colOff>
      <xdr:row>252</xdr:row>
      <xdr:rowOff>76200</xdr:rowOff>
    </xdr:from>
    <xdr:to>
      <xdr:col>46</xdr:col>
      <xdr:colOff>95250</xdr:colOff>
      <xdr:row>267</xdr:row>
      <xdr:rowOff>47625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257175</xdr:colOff>
      <xdr:row>268</xdr:row>
      <xdr:rowOff>76200</xdr:rowOff>
    </xdr:from>
    <xdr:to>
      <xdr:col>46</xdr:col>
      <xdr:colOff>95250</xdr:colOff>
      <xdr:row>283</xdr:row>
      <xdr:rowOff>47625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257175</xdr:colOff>
      <xdr:row>284</xdr:row>
      <xdr:rowOff>76200</xdr:rowOff>
    </xdr:from>
    <xdr:to>
      <xdr:col>46</xdr:col>
      <xdr:colOff>95250</xdr:colOff>
      <xdr:row>299</xdr:row>
      <xdr:rowOff>47625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40</xdr:col>
      <xdr:colOff>253206</xdr:colOff>
      <xdr:row>300</xdr:row>
      <xdr:rowOff>36513</xdr:rowOff>
    </xdr:from>
    <xdr:to>
      <xdr:col>46</xdr:col>
      <xdr:colOff>91281</xdr:colOff>
      <xdr:row>315</xdr:row>
      <xdr:rowOff>7938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40</xdr:col>
      <xdr:colOff>257175</xdr:colOff>
      <xdr:row>316</xdr:row>
      <xdr:rowOff>76200</xdr:rowOff>
    </xdr:from>
    <xdr:to>
      <xdr:col>46</xdr:col>
      <xdr:colOff>95250</xdr:colOff>
      <xdr:row>331</xdr:row>
      <xdr:rowOff>47625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40</xdr:col>
      <xdr:colOff>257175</xdr:colOff>
      <xdr:row>332</xdr:row>
      <xdr:rowOff>76200</xdr:rowOff>
    </xdr:from>
    <xdr:to>
      <xdr:col>46</xdr:col>
      <xdr:colOff>95250</xdr:colOff>
      <xdr:row>347</xdr:row>
      <xdr:rowOff>47625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40</xdr:col>
      <xdr:colOff>247650</xdr:colOff>
      <xdr:row>92</xdr:row>
      <xdr:rowOff>38100</xdr:rowOff>
    </xdr:from>
    <xdr:to>
      <xdr:col>46</xdr:col>
      <xdr:colOff>85725</xdr:colOff>
      <xdr:row>107</xdr:row>
      <xdr:rowOff>114300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tabSelected="1" topLeftCell="AK1" zoomScale="140" zoomScaleNormal="140" workbookViewId="0">
      <selection activeCell="AM1" sqref="AM1"/>
    </sheetView>
  </sheetViews>
  <sheetFormatPr defaultRowHeight="12.5" x14ac:dyDescent="0.25"/>
  <cols>
    <col min="1" max="1" width="13.453125" customWidth="1"/>
    <col min="2" max="7" width="8.453125" customWidth="1"/>
    <col min="10" max="10" width="22.54296875" customWidth="1"/>
    <col min="11" max="11" width="9" customWidth="1"/>
    <col min="12" max="12" width="8.08984375" bestFit="1" customWidth="1"/>
    <col min="13" max="13" width="8.7265625" customWidth="1"/>
    <col min="14" max="14" width="15.1796875" customWidth="1"/>
    <col min="15" max="18" width="12" bestFit="1" customWidth="1"/>
    <col min="19" max="19" width="11" bestFit="1" customWidth="1"/>
    <col min="20" max="22" width="12" bestFit="1" customWidth="1"/>
    <col min="23" max="24" width="11" bestFit="1" customWidth="1"/>
    <col min="25" max="32" width="12" bestFit="1" customWidth="1"/>
    <col min="33" max="34" width="10" bestFit="1" customWidth="1"/>
    <col min="35" max="35" width="12" bestFit="1" customWidth="1"/>
    <col min="46" max="46" width="9.1796875" style="15"/>
  </cols>
  <sheetData>
    <row r="1" spans="1:39" ht="13" x14ac:dyDescent="0.3">
      <c r="A1" s="3" t="s">
        <v>53</v>
      </c>
      <c r="B1" s="1"/>
      <c r="C1" s="1"/>
      <c r="D1" s="1"/>
      <c r="E1" s="1"/>
      <c r="F1" s="1"/>
      <c r="G1" s="1"/>
      <c r="AM1" s="35" t="s">
        <v>77</v>
      </c>
    </row>
    <row r="2" spans="1:39" x14ac:dyDescent="0.25">
      <c r="A2" s="31" t="s">
        <v>54</v>
      </c>
      <c r="B2" s="1"/>
      <c r="C2" s="1"/>
      <c r="D2" s="1"/>
      <c r="E2" s="1"/>
      <c r="F2" s="1"/>
      <c r="G2" s="1"/>
    </row>
    <row r="3" spans="1:39" x14ac:dyDescent="0.25">
      <c r="A3" s="31" t="s">
        <v>55</v>
      </c>
      <c r="B3" s="1"/>
      <c r="C3" s="1"/>
      <c r="D3" s="1"/>
      <c r="E3" s="1"/>
      <c r="F3" s="1"/>
      <c r="G3" s="1"/>
      <c r="K3" s="33" t="s">
        <v>62</v>
      </c>
      <c r="L3" s="33" t="s">
        <v>44</v>
      </c>
      <c r="M3" s="37" t="s">
        <v>61</v>
      </c>
      <c r="N3" s="32" t="s">
        <v>60</v>
      </c>
    </row>
    <row r="4" spans="1:39" ht="13" thickBot="1" x14ac:dyDescent="0.3">
      <c r="A4" s="9"/>
      <c r="B4" s="9"/>
      <c r="C4" s="9"/>
      <c r="D4" s="9"/>
      <c r="E4" s="9"/>
      <c r="F4" s="9"/>
      <c r="G4" s="9"/>
      <c r="J4" s="14" t="s">
        <v>63</v>
      </c>
      <c r="L4" s="2"/>
      <c r="M4" s="37"/>
      <c r="O4">
        <v>160</v>
      </c>
      <c r="P4">
        <f t="shared" ref="P4:Y4" si="0">O4+10</f>
        <v>170</v>
      </c>
      <c r="Q4">
        <f t="shared" si="0"/>
        <v>180</v>
      </c>
      <c r="R4">
        <f t="shared" si="0"/>
        <v>190</v>
      </c>
      <c r="S4">
        <f t="shared" si="0"/>
        <v>200</v>
      </c>
      <c r="T4">
        <f t="shared" si="0"/>
        <v>210</v>
      </c>
      <c r="U4">
        <f t="shared" si="0"/>
        <v>220</v>
      </c>
      <c r="V4">
        <f t="shared" si="0"/>
        <v>230</v>
      </c>
      <c r="W4">
        <f t="shared" si="0"/>
        <v>240</v>
      </c>
      <c r="X4">
        <f t="shared" si="0"/>
        <v>250</v>
      </c>
      <c r="Y4">
        <f t="shared" si="0"/>
        <v>260</v>
      </c>
      <c r="Z4">
        <f t="shared" ref="Z4:AI4" si="1">Y4+10</f>
        <v>270</v>
      </c>
      <c r="AA4">
        <f t="shared" si="1"/>
        <v>280</v>
      </c>
      <c r="AB4">
        <f t="shared" si="1"/>
        <v>290</v>
      </c>
      <c r="AC4">
        <f t="shared" si="1"/>
        <v>300</v>
      </c>
      <c r="AD4">
        <f t="shared" si="1"/>
        <v>310</v>
      </c>
      <c r="AE4">
        <f t="shared" si="1"/>
        <v>320</v>
      </c>
      <c r="AF4">
        <f t="shared" si="1"/>
        <v>330</v>
      </c>
      <c r="AG4">
        <f t="shared" si="1"/>
        <v>340</v>
      </c>
      <c r="AH4">
        <f t="shared" si="1"/>
        <v>350</v>
      </c>
      <c r="AI4">
        <f t="shared" si="1"/>
        <v>360</v>
      </c>
    </row>
    <row r="5" spans="1:39" ht="13.5" thickBot="1" x14ac:dyDescent="0.35">
      <c r="A5" s="38" t="s">
        <v>56</v>
      </c>
      <c r="B5" s="41" t="s">
        <v>57</v>
      </c>
      <c r="C5" s="42"/>
      <c r="D5" s="43"/>
      <c r="E5" s="41" t="s">
        <v>58</v>
      </c>
      <c r="F5" s="42"/>
      <c r="G5" s="43"/>
    </row>
    <row r="6" spans="1:39" ht="13" x14ac:dyDescent="0.3">
      <c r="A6" s="39"/>
      <c r="B6" s="44" t="s">
        <v>59</v>
      </c>
      <c r="C6" s="45"/>
      <c r="D6" s="46"/>
      <c r="E6" s="44" t="s">
        <v>59</v>
      </c>
      <c r="F6" s="45"/>
      <c r="G6" s="46"/>
      <c r="J6" s="34" t="s">
        <v>64</v>
      </c>
      <c r="K6">
        <v>1</v>
      </c>
      <c r="L6">
        <f>C9</f>
        <v>23</v>
      </c>
      <c r="M6">
        <v>260</v>
      </c>
      <c r="N6" s="12" t="s">
        <v>1</v>
      </c>
      <c r="O6">
        <f>MAX(-($K6*$L6),-($K6*$L6)+$K6*(O$4-$M6))</f>
        <v>-23</v>
      </c>
      <c r="P6">
        <f t="shared" ref="P6:AE6" si="2">MAX(-($K6*$L6),-($K6*$L6)+$K6*(P$4-$M6))</f>
        <v>-23</v>
      </c>
      <c r="Q6">
        <f t="shared" si="2"/>
        <v>-23</v>
      </c>
      <c r="R6">
        <f t="shared" si="2"/>
        <v>-23</v>
      </c>
      <c r="S6">
        <f t="shared" si="2"/>
        <v>-23</v>
      </c>
      <c r="T6">
        <f t="shared" si="2"/>
        <v>-23</v>
      </c>
      <c r="U6">
        <f t="shared" si="2"/>
        <v>-23</v>
      </c>
      <c r="V6">
        <f t="shared" si="2"/>
        <v>-23</v>
      </c>
      <c r="W6">
        <f t="shared" si="2"/>
        <v>-23</v>
      </c>
      <c r="X6">
        <f t="shared" si="2"/>
        <v>-23</v>
      </c>
      <c r="Y6">
        <f t="shared" si="2"/>
        <v>-23</v>
      </c>
      <c r="Z6">
        <f t="shared" si="2"/>
        <v>-13</v>
      </c>
      <c r="AA6">
        <f t="shared" si="2"/>
        <v>-3</v>
      </c>
      <c r="AB6">
        <f t="shared" si="2"/>
        <v>7</v>
      </c>
      <c r="AC6">
        <f t="shared" si="2"/>
        <v>17</v>
      </c>
      <c r="AD6">
        <f t="shared" si="2"/>
        <v>27</v>
      </c>
      <c r="AE6">
        <f t="shared" si="2"/>
        <v>37</v>
      </c>
      <c r="AF6">
        <f t="shared" ref="AF6:AI6" si="3">MAX(-($K6*$L6),-($K6*$L6)+$K6*(AF$4-$M6))</f>
        <v>47</v>
      </c>
      <c r="AG6">
        <f t="shared" si="3"/>
        <v>57</v>
      </c>
      <c r="AH6">
        <f t="shared" si="3"/>
        <v>67</v>
      </c>
      <c r="AI6">
        <f t="shared" si="3"/>
        <v>77</v>
      </c>
    </row>
    <row r="7" spans="1:39" ht="13.5" thickBot="1" x14ac:dyDescent="0.35">
      <c r="A7" s="40"/>
      <c r="B7" s="4" t="s">
        <v>2</v>
      </c>
      <c r="C7" s="4" t="s">
        <v>3</v>
      </c>
      <c r="D7" s="8" t="s">
        <v>4</v>
      </c>
      <c r="E7" s="4" t="s">
        <v>2</v>
      </c>
      <c r="F7" s="4" t="s">
        <v>3</v>
      </c>
      <c r="G7" s="8" t="s">
        <v>4</v>
      </c>
      <c r="J7" s="34" t="s">
        <v>65</v>
      </c>
      <c r="K7">
        <v>1</v>
      </c>
      <c r="L7">
        <f>C9</f>
        <v>23</v>
      </c>
      <c r="M7">
        <v>260</v>
      </c>
      <c r="N7" s="12" t="s">
        <v>1</v>
      </c>
      <c r="O7">
        <f>MIN(($K7*$L7),($K7*$L7)+$K7*($M7-O$4))</f>
        <v>23</v>
      </c>
      <c r="P7">
        <f t="shared" ref="P7:AE7" si="4">MIN(($K7*$L7),($K7*$L7)+$K7*($M7-P$4))</f>
        <v>23</v>
      </c>
      <c r="Q7">
        <f t="shared" si="4"/>
        <v>23</v>
      </c>
      <c r="R7">
        <f t="shared" si="4"/>
        <v>23</v>
      </c>
      <c r="S7">
        <f t="shared" si="4"/>
        <v>23</v>
      </c>
      <c r="T7">
        <f t="shared" si="4"/>
        <v>23</v>
      </c>
      <c r="U7">
        <f t="shared" si="4"/>
        <v>23</v>
      </c>
      <c r="V7">
        <f t="shared" si="4"/>
        <v>23</v>
      </c>
      <c r="W7">
        <f t="shared" si="4"/>
        <v>23</v>
      </c>
      <c r="X7">
        <f t="shared" si="4"/>
        <v>23</v>
      </c>
      <c r="Y7">
        <f t="shared" si="4"/>
        <v>23</v>
      </c>
      <c r="Z7">
        <f t="shared" si="4"/>
        <v>13</v>
      </c>
      <c r="AA7">
        <f t="shared" si="4"/>
        <v>3</v>
      </c>
      <c r="AB7">
        <f t="shared" si="4"/>
        <v>-7</v>
      </c>
      <c r="AC7">
        <f t="shared" si="4"/>
        <v>-17</v>
      </c>
      <c r="AD7">
        <f t="shared" si="4"/>
        <v>-27</v>
      </c>
      <c r="AE7">
        <f t="shared" si="4"/>
        <v>-37</v>
      </c>
      <c r="AF7">
        <f t="shared" ref="AF7:AI7" si="5">MIN(($K7*$L7),($K7*$L7)+$K7*($M7-AF$4))</f>
        <v>-47</v>
      </c>
      <c r="AG7">
        <f t="shared" si="5"/>
        <v>-57</v>
      </c>
      <c r="AH7">
        <f t="shared" si="5"/>
        <v>-67</v>
      </c>
      <c r="AI7">
        <f t="shared" si="5"/>
        <v>-77</v>
      </c>
    </row>
    <row r="8" spans="1:39" ht="13" x14ac:dyDescent="0.3">
      <c r="A8" s="10">
        <v>240</v>
      </c>
      <c r="B8">
        <v>25</v>
      </c>
      <c r="C8">
        <v>35</v>
      </c>
      <c r="D8" s="6">
        <v>42</v>
      </c>
      <c r="E8">
        <v>6</v>
      </c>
      <c r="F8">
        <v>10</v>
      </c>
      <c r="G8" s="6">
        <v>12</v>
      </c>
      <c r="J8" s="34" t="s">
        <v>66</v>
      </c>
      <c r="K8">
        <v>1</v>
      </c>
      <c r="L8">
        <f>C9</f>
        <v>23</v>
      </c>
      <c r="M8">
        <v>260</v>
      </c>
      <c r="N8" s="12" t="s">
        <v>1</v>
      </c>
      <c r="O8">
        <f>O$7+O11</f>
        <v>-71</v>
      </c>
      <c r="P8">
        <f t="shared" ref="P8:AE8" si="6">P$7+P11</f>
        <v>-61</v>
      </c>
      <c r="Q8">
        <f t="shared" si="6"/>
        <v>-51</v>
      </c>
      <c r="R8">
        <f t="shared" si="6"/>
        <v>-41</v>
      </c>
      <c r="S8">
        <f t="shared" si="6"/>
        <v>-31</v>
      </c>
      <c r="T8">
        <f t="shared" si="6"/>
        <v>-21</v>
      </c>
      <c r="U8">
        <f t="shared" si="6"/>
        <v>-11</v>
      </c>
      <c r="V8">
        <f t="shared" si="6"/>
        <v>-1</v>
      </c>
      <c r="W8">
        <f t="shared" si="6"/>
        <v>9</v>
      </c>
      <c r="X8">
        <f t="shared" si="6"/>
        <v>19</v>
      </c>
      <c r="Y8">
        <f t="shared" si="6"/>
        <v>29</v>
      </c>
      <c r="Z8">
        <f t="shared" si="6"/>
        <v>29</v>
      </c>
      <c r="AA8">
        <f t="shared" si="6"/>
        <v>29</v>
      </c>
      <c r="AB8">
        <f t="shared" si="6"/>
        <v>29</v>
      </c>
      <c r="AC8">
        <f t="shared" si="6"/>
        <v>29</v>
      </c>
      <c r="AD8">
        <f t="shared" si="6"/>
        <v>29</v>
      </c>
      <c r="AE8">
        <f t="shared" si="6"/>
        <v>29</v>
      </c>
      <c r="AF8">
        <f t="shared" ref="AF8:AI8" si="7">AF$7+AF11</f>
        <v>29</v>
      </c>
      <c r="AG8">
        <f t="shared" si="7"/>
        <v>29</v>
      </c>
      <c r="AH8">
        <f t="shared" si="7"/>
        <v>29</v>
      </c>
      <c r="AI8">
        <f t="shared" si="7"/>
        <v>29</v>
      </c>
    </row>
    <row r="9" spans="1:39" ht="13" x14ac:dyDescent="0.3">
      <c r="A9" s="10">
        <v>260</v>
      </c>
      <c r="B9">
        <v>14</v>
      </c>
      <c r="C9">
        <v>23</v>
      </c>
      <c r="D9" s="6">
        <v>31</v>
      </c>
      <c r="E9">
        <v>14</v>
      </c>
      <c r="F9">
        <v>18</v>
      </c>
      <c r="G9" s="6">
        <v>20</v>
      </c>
      <c r="J9" s="35" t="s">
        <v>67</v>
      </c>
      <c r="K9">
        <v>1</v>
      </c>
      <c r="L9">
        <f>F9</f>
        <v>18</v>
      </c>
      <c r="M9">
        <v>260</v>
      </c>
      <c r="N9" s="12" t="s">
        <v>6</v>
      </c>
      <c r="O9">
        <f>MAX(-($K9*$L9),-($K9*$L9)+$K9*($M9-O$4))</f>
        <v>82</v>
      </c>
      <c r="P9">
        <f t="shared" ref="P9:AE9" si="8">MAX(-($K9*$L9),-($K9*$L9)+$K9*($M9-P$4))</f>
        <v>72</v>
      </c>
      <c r="Q9">
        <f t="shared" si="8"/>
        <v>62</v>
      </c>
      <c r="R9">
        <f t="shared" si="8"/>
        <v>52</v>
      </c>
      <c r="S9">
        <f t="shared" si="8"/>
        <v>42</v>
      </c>
      <c r="T9">
        <f t="shared" si="8"/>
        <v>32</v>
      </c>
      <c r="U9">
        <f t="shared" si="8"/>
        <v>22</v>
      </c>
      <c r="V9">
        <f t="shared" si="8"/>
        <v>12</v>
      </c>
      <c r="W9">
        <f t="shared" si="8"/>
        <v>2</v>
      </c>
      <c r="X9">
        <f t="shared" si="8"/>
        <v>-8</v>
      </c>
      <c r="Y9">
        <f t="shared" si="8"/>
        <v>-18</v>
      </c>
      <c r="Z9">
        <f t="shared" si="8"/>
        <v>-18</v>
      </c>
      <c r="AA9">
        <f t="shared" si="8"/>
        <v>-18</v>
      </c>
      <c r="AB9">
        <f t="shared" si="8"/>
        <v>-18</v>
      </c>
      <c r="AC9">
        <f t="shared" si="8"/>
        <v>-18</v>
      </c>
      <c r="AD9">
        <f t="shared" si="8"/>
        <v>-18</v>
      </c>
      <c r="AE9">
        <f t="shared" si="8"/>
        <v>-18</v>
      </c>
      <c r="AF9">
        <f t="shared" ref="AF9:AI9" si="9">MAX(-($K9*$L9),-($K9*$L9)+$K9*($M9-AF$4))</f>
        <v>-18</v>
      </c>
      <c r="AG9">
        <f t="shared" si="9"/>
        <v>-18</v>
      </c>
      <c r="AH9">
        <f t="shared" si="9"/>
        <v>-18</v>
      </c>
      <c r="AI9">
        <f t="shared" si="9"/>
        <v>-18</v>
      </c>
    </row>
    <row r="10" spans="1:39" ht="13" x14ac:dyDescent="0.3">
      <c r="A10" s="10">
        <v>280</v>
      </c>
      <c r="B10">
        <v>7</v>
      </c>
      <c r="C10">
        <v>15</v>
      </c>
      <c r="D10" s="6">
        <v>23</v>
      </c>
      <c r="E10">
        <v>27</v>
      </c>
      <c r="F10">
        <v>29</v>
      </c>
      <c r="G10" s="6">
        <v>30</v>
      </c>
      <c r="J10" s="35" t="s">
        <v>68</v>
      </c>
      <c r="K10">
        <v>1</v>
      </c>
      <c r="L10">
        <f>F9</f>
        <v>18</v>
      </c>
      <c r="M10">
        <v>260</v>
      </c>
      <c r="N10" s="12" t="s">
        <v>6</v>
      </c>
      <c r="O10">
        <f>MIN(+($K10*$L10),($K10*$L10)-$K10*($M10-O$4))</f>
        <v>-82</v>
      </c>
      <c r="P10">
        <f t="shared" ref="P10:AE10" si="10">MIN(+($K10*$L10),($K10*$L10)-$K10*($M10-P$4))</f>
        <v>-72</v>
      </c>
      <c r="Q10">
        <f t="shared" si="10"/>
        <v>-62</v>
      </c>
      <c r="R10">
        <f t="shared" si="10"/>
        <v>-52</v>
      </c>
      <c r="S10">
        <f t="shared" si="10"/>
        <v>-42</v>
      </c>
      <c r="T10">
        <f t="shared" si="10"/>
        <v>-32</v>
      </c>
      <c r="U10">
        <f t="shared" si="10"/>
        <v>-22</v>
      </c>
      <c r="V10">
        <f t="shared" si="10"/>
        <v>-12</v>
      </c>
      <c r="W10">
        <f t="shared" si="10"/>
        <v>-2</v>
      </c>
      <c r="X10">
        <f t="shared" si="10"/>
        <v>8</v>
      </c>
      <c r="Y10">
        <f t="shared" si="10"/>
        <v>18</v>
      </c>
      <c r="Z10">
        <f t="shared" si="10"/>
        <v>18</v>
      </c>
      <c r="AA10">
        <f t="shared" si="10"/>
        <v>18</v>
      </c>
      <c r="AB10">
        <f t="shared" si="10"/>
        <v>18</v>
      </c>
      <c r="AC10">
        <f t="shared" si="10"/>
        <v>18</v>
      </c>
      <c r="AD10">
        <f t="shared" si="10"/>
        <v>18</v>
      </c>
      <c r="AE10">
        <f t="shared" si="10"/>
        <v>18</v>
      </c>
      <c r="AF10">
        <f t="shared" ref="AF10:AI10" si="11">MIN(+($K10*$L10),($K10*$L10)-$K10*($M10-AF$4))</f>
        <v>18</v>
      </c>
      <c r="AG10">
        <f t="shared" si="11"/>
        <v>18</v>
      </c>
      <c r="AH10">
        <f t="shared" si="11"/>
        <v>18</v>
      </c>
      <c r="AI10">
        <f t="shared" si="11"/>
        <v>18</v>
      </c>
    </row>
    <row r="11" spans="1:39" ht="13.5" thickBot="1" x14ac:dyDescent="0.35">
      <c r="A11" s="11">
        <v>300</v>
      </c>
      <c r="B11" s="5">
        <v>3</v>
      </c>
      <c r="C11" s="5">
        <v>9</v>
      </c>
      <c r="D11" s="7">
        <v>16</v>
      </c>
      <c r="E11" s="5">
        <v>47</v>
      </c>
      <c r="F11" s="5">
        <v>49</v>
      </c>
      <c r="G11" s="7">
        <v>50</v>
      </c>
      <c r="J11" s="13" t="s">
        <v>69</v>
      </c>
      <c r="K11">
        <v>1</v>
      </c>
      <c r="L11">
        <v>254</v>
      </c>
      <c r="N11" t="s">
        <v>8</v>
      </c>
      <c r="O11">
        <f>$K11*(O$4-$L11)</f>
        <v>-94</v>
      </c>
      <c r="P11">
        <f t="shared" ref="P11:AE11" si="12">$K11*(P$4-$L11)</f>
        <v>-84</v>
      </c>
      <c r="Q11">
        <f t="shared" si="12"/>
        <v>-74</v>
      </c>
      <c r="R11">
        <f t="shared" si="12"/>
        <v>-64</v>
      </c>
      <c r="S11">
        <f t="shared" si="12"/>
        <v>-54</v>
      </c>
      <c r="T11">
        <f t="shared" si="12"/>
        <v>-44</v>
      </c>
      <c r="U11">
        <f t="shared" si="12"/>
        <v>-34</v>
      </c>
      <c r="V11">
        <f t="shared" si="12"/>
        <v>-24</v>
      </c>
      <c r="W11">
        <f t="shared" si="12"/>
        <v>-14</v>
      </c>
      <c r="X11">
        <f t="shared" si="12"/>
        <v>-4</v>
      </c>
      <c r="Y11">
        <f t="shared" si="12"/>
        <v>6</v>
      </c>
      <c r="Z11">
        <f t="shared" si="12"/>
        <v>16</v>
      </c>
      <c r="AA11">
        <f t="shared" si="12"/>
        <v>26</v>
      </c>
      <c r="AB11">
        <f t="shared" si="12"/>
        <v>36</v>
      </c>
      <c r="AC11">
        <f t="shared" si="12"/>
        <v>46</v>
      </c>
      <c r="AD11">
        <f t="shared" si="12"/>
        <v>56</v>
      </c>
      <c r="AE11">
        <f t="shared" si="12"/>
        <v>66</v>
      </c>
      <c r="AF11">
        <f t="shared" ref="AF11:AI11" si="13">$K11*(AF$4-$L11)</f>
        <v>76</v>
      </c>
      <c r="AG11">
        <f t="shared" si="13"/>
        <v>86</v>
      </c>
      <c r="AH11">
        <f t="shared" si="13"/>
        <v>96</v>
      </c>
      <c r="AI11">
        <f t="shared" si="13"/>
        <v>106</v>
      </c>
    </row>
    <row r="14" spans="1:39" ht="13" x14ac:dyDescent="0.3">
      <c r="A14" s="3"/>
      <c r="B14" s="1"/>
      <c r="C14" s="1"/>
      <c r="D14" s="1"/>
      <c r="J14" s="35" t="s">
        <v>9</v>
      </c>
      <c r="O14">
        <f>O15+O16</f>
        <v>-12</v>
      </c>
      <c r="P14">
        <f t="shared" ref="P14:AE14" si="14">P15+P16</f>
        <v>-12</v>
      </c>
      <c r="Q14">
        <f t="shared" si="14"/>
        <v>-12</v>
      </c>
      <c r="R14">
        <f t="shared" si="14"/>
        <v>-12</v>
      </c>
      <c r="S14">
        <f t="shared" si="14"/>
        <v>-12</v>
      </c>
      <c r="T14">
        <f t="shared" si="14"/>
        <v>-12</v>
      </c>
      <c r="U14">
        <f t="shared" si="14"/>
        <v>-12</v>
      </c>
      <c r="V14">
        <f t="shared" si="14"/>
        <v>-12</v>
      </c>
      <c r="W14">
        <f t="shared" si="14"/>
        <v>-12</v>
      </c>
      <c r="X14">
        <f t="shared" si="14"/>
        <v>-2</v>
      </c>
      <c r="Y14">
        <f t="shared" si="14"/>
        <v>8</v>
      </c>
      <c r="Z14">
        <f t="shared" si="14"/>
        <v>8</v>
      </c>
      <c r="AA14">
        <f t="shared" si="14"/>
        <v>8</v>
      </c>
      <c r="AB14">
        <f t="shared" si="14"/>
        <v>8</v>
      </c>
      <c r="AC14">
        <f t="shared" si="14"/>
        <v>8</v>
      </c>
      <c r="AD14">
        <f t="shared" si="14"/>
        <v>8</v>
      </c>
      <c r="AE14">
        <f t="shared" si="14"/>
        <v>8</v>
      </c>
      <c r="AF14">
        <f t="shared" ref="AF14:AI14" si="15">AF15+AF16</f>
        <v>8</v>
      </c>
      <c r="AG14">
        <f t="shared" si="15"/>
        <v>8</v>
      </c>
      <c r="AH14">
        <f t="shared" si="15"/>
        <v>8</v>
      </c>
      <c r="AI14">
        <f t="shared" si="15"/>
        <v>8</v>
      </c>
    </row>
    <row r="15" spans="1:39" x14ac:dyDescent="0.25">
      <c r="A15" s="1"/>
      <c r="B15" s="1"/>
      <c r="C15" s="1"/>
      <c r="D15" s="1"/>
      <c r="J15" s="14" t="s">
        <v>70</v>
      </c>
      <c r="K15">
        <v>1</v>
      </c>
      <c r="L15">
        <f>C8</f>
        <v>35</v>
      </c>
      <c r="M15">
        <v>240</v>
      </c>
      <c r="N15" s="12" t="s">
        <v>10</v>
      </c>
      <c r="O15">
        <f>MAX(-($K15*$L15),-($K15*$L15)+$K15*(O$4-$M15))</f>
        <v>-35</v>
      </c>
      <c r="P15">
        <f t="shared" ref="P15:AE15" si="16">MAX(-($K15*$L15),-($K15*$L15)+$K15*(P$4-$M15))</f>
        <v>-35</v>
      </c>
      <c r="Q15">
        <f t="shared" si="16"/>
        <v>-35</v>
      </c>
      <c r="R15">
        <f t="shared" si="16"/>
        <v>-35</v>
      </c>
      <c r="S15">
        <f t="shared" si="16"/>
        <v>-35</v>
      </c>
      <c r="T15">
        <f t="shared" si="16"/>
        <v>-35</v>
      </c>
      <c r="U15">
        <f t="shared" si="16"/>
        <v>-35</v>
      </c>
      <c r="V15">
        <f t="shared" si="16"/>
        <v>-35</v>
      </c>
      <c r="W15">
        <f t="shared" si="16"/>
        <v>-35</v>
      </c>
      <c r="X15">
        <f t="shared" si="16"/>
        <v>-25</v>
      </c>
      <c r="Y15">
        <f t="shared" si="16"/>
        <v>-15</v>
      </c>
      <c r="Z15">
        <f t="shared" si="16"/>
        <v>-5</v>
      </c>
      <c r="AA15">
        <f t="shared" si="16"/>
        <v>5</v>
      </c>
      <c r="AB15">
        <f t="shared" si="16"/>
        <v>15</v>
      </c>
      <c r="AC15">
        <f t="shared" si="16"/>
        <v>25</v>
      </c>
      <c r="AD15">
        <f t="shared" si="16"/>
        <v>35</v>
      </c>
      <c r="AE15">
        <f t="shared" si="16"/>
        <v>45</v>
      </c>
      <c r="AF15">
        <f t="shared" ref="AF15:AI15" si="17">MAX(-($K15*$L15),-($K15*$L15)+$K15*(AF$4-$M15))</f>
        <v>55</v>
      </c>
      <c r="AG15">
        <f t="shared" si="17"/>
        <v>65</v>
      </c>
      <c r="AH15">
        <f t="shared" si="17"/>
        <v>75</v>
      </c>
      <c r="AI15">
        <f t="shared" si="17"/>
        <v>85</v>
      </c>
    </row>
    <row r="16" spans="1:39" x14ac:dyDescent="0.25">
      <c r="A16" s="1"/>
      <c r="C16" s="1"/>
      <c r="D16" s="1"/>
      <c r="J16" s="14" t="s">
        <v>71</v>
      </c>
      <c r="K16">
        <v>1</v>
      </c>
      <c r="L16">
        <f>C9</f>
        <v>23</v>
      </c>
      <c r="M16">
        <v>260</v>
      </c>
      <c r="N16" s="12" t="s">
        <v>1</v>
      </c>
      <c r="O16">
        <f>MIN(($K16*$L16),($K16*$L16)+$K16*($M16-O$4))</f>
        <v>23</v>
      </c>
      <c r="P16">
        <f t="shared" ref="P16:AE16" si="18">MIN(($K16*$L16),($K16*$L16)+$K16*($M16-P$4))</f>
        <v>23</v>
      </c>
      <c r="Q16">
        <f t="shared" si="18"/>
        <v>23</v>
      </c>
      <c r="R16">
        <f t="shared" si="18"/>
        <v>23</v>
      </c>
      <c r="S16">
        <f t="shared" si="18"/>
        <v>23</v>
      </c>
      <c r="T16">
        <f t="shared" si="18"/>
        <v>23</v>
      </c>
      <c r="U16">
        <f t="shared" si="18"/>
        <v>23</v>
      </c>
      <c r="V16">
        <f t="shared" si="18"/>
        <v>23</v>
      </c>
      <c r="W16">
        <f t="shared" si="18"/>
        <v>23</v>
      </c>
      <c r="X16">
        <f t="shared" si="18"/>
        <v>23</v>
      </c>
      <c r="Y16">
        <f t="shared" si="18"/>
        <v>23</v>
      </c>
      <c r="Z16">
        <f t="shared" si="18"/>
        <v>13</v>
      </c>
      <c r="AA16">
        <f t="shared" si="18"/>
        <v>3</v>
      </c>
      <c r="AB16">
        <f t="shared" si="18"/>
        <v>-7</v>
      </c>
      <c r="AC16">
        <f t="shared" si="18"/>
        <v>-17</v>
      </c>
      <c r="AD16">
        <f t="shared" si="18"/>
        <v>-27</v>
      </c>
      <c r="AE16">
        <f t="shared" si="18"/>
        <v>-37</v>
      </c>
      <c r="AF16">
        <f t="shared" ref="AF16:AI16" si="19">MIN(($K16*$L16),($K16*$L16)+$K16*($M16-AF$4))</f>
        <v>-47</v>
      </c>
      <c r="AG16">
        <f t="shared" si="19"/>
        <v>-57</v>
      </c>
      <c r="AH16">
        <f t="shared" si="19"/>
        <v>-67</v>
      </c>
      <c r="AI16">
        <f t="shared" si="19"/>
        <v>-77</v>
      </c>
    </row>
    <row r="18" spans="10:35" ht="13" x14ac:dyDescent="0.3">
      <c r="J18" s="34" t="s">
        <v>12</v>
      </c>
      <c r="O18">
        <f>O19+O20</f>
        <v>12</v>
      </c>
      <c r="P18">
        <f t="shared" ref="P18:AE18" si="20">P19+P20</f>
        <v>12</v>
      </c>
      <c r="Q18">
        <f t="shared" si="20"/>
        <v>12</v>
      </c>
      <c r="R18">
        <f t="shared" si="20"/>
        <v>12</v>
      </c>
      <c r="S18">
        <f t="shared" si="20"/>
        <v>12</v>
      </c>
      <c r="T18">
        <f t="shared" si="20"/>
        <v>12</v>
      </c>
      <c r="U18">
        <f t="shared" si="20"/>
        <v>12</v>
      </c>
      <c r="V18">
        <f t="shared" si="20"/>
        <v>12</v>
      </c>
      <c r="W18">
        <f t="shared" si="20"/>
        <v>12</v>
      </c>
      <c r="X18">
        <f t="shared" si="20"/>
        <v>2</v>
      </c>
      <c r="Y18">
        <f t="shared" si="20"/>
        <v>-8</v>
      </c>
      <c r="Z18">
        <f t="shared" si="20"/>
        <v>-8</v>
      </c>
      <c r="AA18">
        <f t="shared" si="20"/>
        <v>-8</v>
      </c>
      <c r="AB18">
        <f t="shared" si="20"/>
        <v>-8</v>
      </c>
      <c r="AC18">
        <f t="shared" si="20"/>
        <v>-8</v>
      </c>
      <c r="AD18">
        <f t="shared" si="20"/>
        <v>-8</v>
      </c>
      <c r="AE18">
        <f t="shared" si="20"/>
        <v>-8</v>
      </c>
      <c r="AF18">
        <f t="shared" ref="AF18:AI18" si="21">AF19+AF20</f>
        <v>-8</v>
      </c>
      <c r="AG18">
        <f t="shared" si="21"/>
        <v>-8</v>
      </c>
      <c r="AH18">
        <f t="shared" si="21"/>
        <v>-8</v>
      </c>
      <c r="AI18">
        <f t="shared" si="21"/>
        <v>-8</v>
      </c>
    </row>
    <row r="19" spans="10:35" x14ac:dyDescent="0.25">
      <c r="J19" s="14" t="s">
        <v>70</v>
      </c>
      <c r="K19">
        <v>1</v>
      </c>
      <c r="L19">
        <f>C9</f>
        <v>23</v>
      </c>
      <c r="M19">
        <v>260</v>
      </c>
      <c r="N19" s="12" t="s">
        <v>1</v>
      </c>
      <c r="O19">
        <f>MAX(-($K19*$L19),-($K19*$L19)+$K19*(O$4-$M19))</f>
        <v>-23</v>
      </c>
      <c r="P19">
        <f t="shared" ref="P19:AE19" si="22">MAX(-($K19*$L19),-($K19*$L19)+$K19*(P$4-$M19))</f>
        <v>-23</v>
      </c>
      <c r="Q19">
        <f t="shared" si="22"/>
        <v>-23</v>
      </c>
      <c r="R19">
        <f t="shared" si="22"/>
        <v>-23</v>
      </c>
      <c r="S19">
        <f t="shared" si="22"/>
        <v>-23</v>
      </c>
      <c r="T19">
        <f t="shared" si="22"/>
        <v>-23</v>
      </c>
      <c r="U19">
        <f t="shared" si="22"/>
        <v>-23</v>
      </c>
      <c r="V19">
        <f t="shared" si="22"/>
        <v>-23</v>
      </c>
      <c r="W19">
        <f t="shared" si="22"/>
        <v>-23</v>
      </c>
      <c r="X19">
        <f t="shared" si="22"/>
        <v>-23</v>
      </c>
      <c r="Y19">
        <f t="shared" si="22"/>
        <v>-23</v>
      </c>
      <c r="Z19">
        <f t="shared" si="22"/>
        <v>-13</v>
      </c>
      <c r="AA19">
        <f t="shared" si="22"/>
        <v>-3</v>
      </c>
      <c r="AB19">
        <f t="shared" si="22"/>
        <v>7</v>
      </c>
      <c r="AC19">
        <f t="shared" si="22"/>
        <v>17</v>
      </c>
      <c r="AD19">
        <f t="shared" si="22"/>
        <v>27</v>
      </c>
      <c r="AE19">
        <f t="shared" si="22"/>
        <v>37</v>
      </c>
      <c r="AF19">
        <f t="shared" ref="AF19:AI19" si="23">MAX(-($K19*$L19),-($K19*$L19)+$K19*(AF$4-$M19))</f>
        <v>47</v>
      </c>
      <c r="AG19">
        <f t="shared" si="23"/>
        <v>57</v>
      </c>
      <c r="AH19">
        <f t="shared" si="23"/>
        <v>67</v>
      </c>
      <c r="AI19">
        <f t="shared" si="23"/>
        <v>77</v>
      </c>
    </row>
    <row r="20" spans="10:35" x14ac:dyDescent="0.25">
      <c r="J20" s="14" t="s">
        <v>71</v>
      </c>
      <c r="K20">
        <v>1</v>
      </c>
      <c r="L20">
        <f>C8</f>
        <v>35</v>
      </c>
      <c r="M20">
        <v>240</v>
      </c>
      <c r="N20" s="12" t="s">
        <v>10</v>
      </c>
      <c r="O20">
        <f>MIN(($K20*$L20),($K20*$L20)+$K20*($M20-O$4))</f>
        <v>35</v>
      </c>
      <c r="P20">
        <f t="shared" ref="P20:AE20" si="24">MIN(($K20*$L20),($K20*$L20)+$K20*($M20-P$4))</f>
        <v>35</v>
      </c>
      <c r="Q20">
        <f t="shared" si="24"/>
        <v>35</v>
      </c>
      <c r="R20">
        <f t="shared" si="24"/>
        <v>35</v>
      </c>
      <c r="S20">
        <f t="shared" si="24"/>
        <v>35</v>
      </c>
      <c r="T20">
        <f t="shared" si="24"/>
        <v>35</v>
      </c>
      <c r="U20">
        <f t="shared" si="24"/>
        <v>35</v>
      </c>
      <c r="V20">
        <f t="shared" si="24"/>
        <v>35</v>
      </c>
      <c r="W20">
        <f t="shared" si="24"/>
        <v>35</v>
      </c>
      <c r="X20">
        <f t="shared" si="24"/>
        <v>25</v>
      </c>
      <c r="Y20">
        <f t="shared" si="24"/>
        <v>15</v>
      </c>
      <c r="Z20">
        <f t="shared" si="24"/>
        <v>5</v>
      </c>
      <c r="AA20">
        <f t="shared" si="24"/>
        <v>-5</v>
      </c>
      <c r="AB20">
        <f t="shared" si="24"/>
        <v>-15</v>
      </c>
      <c r="AC20">
        <f t="shared" si="24"/>
        <v>-25</v>
      </c>
      <c r="AD20">
        <f t="shared" si="24"/>
        <v>-35</v>
      </c>
      <c r="AE20">
        <f t="shared" si="24"/>
        <v>-45</v>
      </c>
      <c r="AF20">
        <f t="shared" ref="AF20:AI20" si="25">MIN(($K20*$L20),($K20*$L20)+$K20*($M20-AF$4))</f>
        <v>-55</v>
      </c>
      <c r="AG20">
        <f t="shared" si="25"/>
        <v>-65</v>
      </c>
      <c r="AH20">
        <f t="shared" si="25"/>
        <v>-75</v>
      </c>
      <c r="AI20">
        <f t="shared" si="25"/>
        <v>-85</v>
      </c>
    </row>
    <row r="22" spans="10:35" ht="13" x14ac:dyDescent="0.3">
      <c r="J22" s="34" t="s">
        <v>13</v>
      </c>
      <c r="O22">
        <f>O23+O24</f>
        <v>-12</v>
      </c>
      <c r="P22">
        <f t="shared" ref="P22:AE22" si="26">P23+P24</f>
        <v>-12</v>
      </c>
      <c r="Q22">
        <f t="shared" si="26"/>
        <v>-12</v>
      </c>
      <c r="R22">
        <f t="shared" si="26"/>
        <v>-12</v>
      </c>
      <c r="S22">
        <f t="shared" si="26"/>
        <v>-12</v>
      </c>
      <c r="T22">
        <f t="shared" si="26"/>
        <v>-12</v>
      </c>
      <c r="U22">
        <f t="shared" si="26"/>
        <v>-12</v>
      </c>
      <c r="V22">
        <f t="shared" si="26"/>
        <v>-12</v>
      </c>
      <c r="W22">
        <f t="shared" si="26"/>
        <v>-12</v>
      </c>
      <c r="X22">
        <f t="shared" si="26"/>
        <v>-2</v>
      </c>
      <c r="Y22">
        <f t="shared" si="26"/>
        <v>8</v>
      </c>
      <c r="Z22">
        <f t="shared" si="26"/>
        <v>8</v>
      </c>
      <c r="AA22">
        <f t="shared" si="26"/>
        <v>8</v>
      </c>
      <c r="AB22">
        <f t="shared" si="26"/>
        <v>8</v>
      </c>
      <c r="AC22">
        <f t="shared" si="26"/>
        <v>8</v>
      </c>
      <c r="AD22">
        <f t="shared" si="26"/>
        <v>8</v>
      </c>
      <c r="AE22">
        <f t="shared" si="26"/>
        <v>8</v>
      </c>
      <c r="AF22">
        <f t="shared" ref="AF22:AI22" si="27">AF23+AF24</f>
        <v>8</v>
      </c>
      <c r="AG22">
        <f t="shared" si="27"/>
        <v>8</v>
      </c>
      <c r="AH22">
        <f t="shared" si="27"/>
        <v>8</v>
      </c>
      <c r="AI22">
        <f t="shared" si="27"/>
        <v>8</v>
      </c>
    </row>
    <row r="23" spans="10:35" x14ac:dyDescent="0.25">
      <c r="J23" s="14" t="s">
        <v>72</v>
      </c>
      <c r="K23">
        <v>1</v>
      </c>
      <c r="L23">
        <f>F8</f>
        <v>10</v>
      </c>
      <c r="M23">
        <v>240</v>
      </c>
      <c r="N23" s="12" t="s">
        <v>14</v>
      </c>
      <c r="O23">
        <f>MAX(-($K23*$L23),-($K23*$L23)+$K23*($M23-O$4))</f>
        <v>70</v>
      </c>
      <c r="P23">
        <f t="shared" ref="P23:AE23" si="28">MAX(-($K23*$L23),-($K23*$L23)+$K23*($M23-P$4))</f>
        <v>60</v>
      </c>
      <c r="Q23">
        <f t="shared" si="28"/>
        <v>50</v>
      </c>
      <c r="R23">
        <f t="shared" si="28"/>
        <v>40</v>
      </c>
      <c r="S23">
        <f t="shared" si="28"/>
        <v>30</v>
      </c>
      <c r="T23">
        <f t="shared" si="28"/>
        <v>20</v>
      </c>
      <c r="U23">
        <f t="shared" si="28"/>
        <v>10</v>
      </c>
      <c r="V23">
        <f t="shared" si="28"/>
        <v>0</v>
      </c>
      <c r="W23">
        <f t="shared" si="28"/>
        <v>-10</v>
      </c>
      <c r="X23">
        <f t="shared" si="28"/>
        <v>-10</v>
      </c>
      <c r="Y23">
        <f t="shared" si="28"/>
        <v>-10</v>
      </c>
      <c r="Z23">
        <f t="shared" si="28"/>
        <v>-10</v>
      </c>
      <c r="AA23">
        <f t="shared" si="28"/>
        <v>-10</v>
      </c>
      <c r="AB23">
        <f t="shared" si="28"/>
        <v>-10</v>
      </c>
      <c r="AC23">
        <f t="shared" si="28"/>
        <v>-10</v>
      </c>
      <c r="AD23">
        <f t="shared" si="28"/>
        <v>-10</v>
      </c>
      <c r="AE23">
        <f t="shared" si="28"/>
        <v>-10</v>
      </c>
      <c r="AF23">
        <f t="shared" ref="AF23:AI23" si="29">MAX(-($K23*$L23),-($K23*$L23)+$K23*($M23-AF$4))</f>
        <v>-10</v>
      </c>
      <c r="AG23">
        <f t="shared" si="29"/>
        <v>-10</v>
      </c>
      <c r="AH23">
        <f t="shared" si="29"/>
        <v>-10</v>
      </c>
      <c r="AI23">
        <f t="shared" si="29"/>
        <v>-10</v>
      </c>
    </row>
    <row r="24" spans="10:35" x14ac:dyDescent="0.25">
      <c r="J24" s="14" t="s">
        <v>73</v>
      </c>
      <c r="K24">
        <v>1</v>
      </c>
      <c r="L24">
        <f>F9</f>
        <v>18</v>
      </c>
      <c r="M24">
        <v>260</v>
      </c>
      <c r="N24" s="12" t="s">
        <v>6</v>
      </c>
      <c r="O24">
        <f>MIN(+($K24*$L24),($K24*$L24)-$K24*($M24-O$4))</f>
        <v>-82</v>
      </c>
      <c r="P24">
        <f t="shared" ref="P24:AE24" si="30">MIN(+($K24*$L24),($K24*$L24)-$K24*($M24-P$4))</f>
        <v>-72</v>
      </c>
      <c r="Q24">
        <f t="shared" si="30"/>
        <v>-62</v>
      </c>
      <c r="R24">
        <f t="shared" si="30"/>
        <v>-52</v>
      </c>
      <c r="S24">
        <f t="shared" si="30"/>
        <v>-42</v>
      </c>
      <c r="T24">
        <f t="shared" si="30"/>
        <v>-32</v>
      </c>
      <c r="U24">
        <f t="shared" si="30"/>
        <v>-22</v>
      </c>
      <c r="V24">
        <f t="shared" si="30"/>
        <v>-12</v>
      </c>
      <c r="W24">
        <f t="shared" si="30"/>
        <v>-2</v>
      </c>
      <c r="X24">
        <f t="shared" si="30"/>
        <v>8</v>
      </c>
      <c r="Y24">
        <f t="shared" si="30"/>
        <v>18</v>
      </c>
      <c r="Z24">
        <f t="shared" si="30"/>
        <v>18</v>
      </c>
      <c r="AA24">
        <f t="shared" si="30"/>
        <v>18</v>
      </c>
      <c r="AB24">
        <f t="shared" si="30"/>
        <v>18</v>
      </c>
      <c r="AC24">
        <f t="shared" si="30"/>
        <v>18</v>
      </c>
      <c r="AD24">
        <f t="shared" si="30"/>
        <v>18</v>
      </c>
      <c r="AE24">
        <f t="shared" si="30"/>
        <v>18</v>
      </c>
      <c r="AF24">
        <f t="shared" ref="AF24:AI24" si="31">MIN(+($K24*$L24),($K24*$L24)-$K24*($M24-AF$4))</f>
        <v>18</v>
      </c>
      <c r="AG24">
        <f t="shared" si="31"/>
        <v>18</v>
      </c>
      <c r="AH24">
        <f t="shared" si="31"/>
        <v>18</v>
      </c>
      <c r="AI24">
        <f t="shared" si="31"/>
        <v>18</v>
      </c>
    </row>
    <row r="26" spans="10:35" ht="13" x14ac:dyDescent="0.3">
      <c r="J26" s="34" t="s">
        <v>15</v>
      </c>
      <c r="O26">
        <f>O27+O28</f>
        <v>12</v>
      </c>
      <c r="P26">
        <f t="shared" ref="P26:AE26" si="32">P27+P28</f>
        <v>12</v>
      </c>
      <c r="Q26">
        <f t="shared" si="32"/>
        <v>12</v>
      </c>
      <c r="R26">
        <f t="shared" si="32"/>
        <v>12</v>
      </c>
      <c r="S26">
        <f t="shared" si="32"/>
        <v>12</v>
      </c>
      <c r="T26">
        <f t="shared" si="32"/>
        <v>12</v>
      </c>
      <c r="U26">
        <f t="shared" si="32"/>
        <v>12</v>
      </c>
      <c r="V26">
        <f t="shared" si="32"/>
        <v>12</v>
      </c>
      <c r="W26">
        <f t="shared" si="32"/>
        <v>12</v>
      </c>
      <c r="X26">
        <f t="shared" si="32"/>
        <v>2</v>
      </c>
      <c r="Y26">
        <f t="shared" si="32"/>
        <v>-8</v>
      </c>
      <c r="Z26">
        <f t="shared" si="32"/>
        <v>-8</v>
      </c>
      <c r="AA26">
        <f t="shared" si="32"/>
        <v>-8</v>
      </c>
      <c r="AB26">
        <f t="shared" si="32"/>
        <v>-8</v>
      </c>
      <c r="AC26">
        <f t="shared" si="32"/>
        <v>-8</v>
      </c>
      <c r="AD26">
        <f t="shared" si="32"/>
        <v>-8</v>
      </c>
      <c r="AE26">
        <f t="shared" si="32"/>
        <v>-8</v>
      </c>
      <c r="AF26">
        <f t="shared" ref="AF26:AI26" si="33">AF27+AF28</f>
        <v>-8</v>
      </c>
      <c r="AG26">
        <f t="shared" si="33"/>
        <v>-8</v>
      </c>
      <c r="AH26">
        <f t="shared" si="33"/>
        <v>-8</v>
      </c>
      <c r="AI26">
        <f t="shared" si="33"/>
        <v>-8</v>
      </c>
    </row>
    <row r="27" spans="10:35" x14ac:dyDescent="0.25">
      <c r="J27" s="14" t="s">
        <v>72</v>
      </c>
      <c r="K27">
        <v>1</v>
      </c>
      <c r="L27">
        <f>F9</f>
        <v>18</v>
      </c>
      <c r="M27">
        <v>260</v>
      </c>
      <c r="N27" s="12" t="s">
        <v>6</v>
      </c>
      <c r="O27">
        <f>MAX(-($K27*$L27),-($K27*$L27)+$K27*($M27-O$4))</f>
        <v>82</v>
      </c>
      <c r="P27">
        <f t="shared" ref="P27:AE27" si="34">MAX(-($K27*$L27),-($K27*$L27)+$K27*($M27-P$4))</f>
        <v>72</v>
      </c>
      <c r="Q27">
        <f t="shared" si="34"/>
        <v>62</v>
      </c>
      <c r="R27">
        <f t="shared" si="34"/>
        <v>52</v>
      </c>
      <c r="S27">
        <f t="shared" si="34"/>
        <v>42</v>
      </c>
      <c r="T27">
        <f t="shared" si="34"/>
        <v>32</v>
      </c>
      <c r="U27">
        <f t="shared" si="34"/>
        <v>22</v>
      </c>
      <c r="V27">
        <f t="shared" si="34"/>
        <v>12</v>
      </c>
      <c r="W27">
        <f t="shared" si="34"/>
        <v>2</v>
      </c>
      <c r="X27">
        <f t="shared" si="34"/>
        <v>-8</v>
      </c>
      <c r="Y27">
        <f t="shared" si="34"/>
        <v>-18</v>
      </c>
      <c r="Z27">
        <f t="shared" si="34"/>
        <v>-18</v>
      </c>
      <c r="AA27">
        <f t="shared" si="34"/>
        <v>-18</v>
      </c>
      <c r="AB27">
        <f t="shared" si="34"/>
        <v>-18</v>
      </c>
      <c r="AC27">
        <f t="shared" si="34"/>
        <v>-18</v>
      </c>
      <c r="AD27">
        <f t="shared" si="34"/>
        <v>-18</v>
      </c>
      <c r="AE27">
        <f t="shared" si="34"/>
        <v>-18</v>
      </c>
      <c r="AF27">
        <f t="shared" ref="AF27:AI27" si="35">MAX(-($K27*$L27),-($K27*$L27)+$K27*($M27-AF$4))</f>
        <v>-18</v>
      </c>
      <c r="AG27">
        <f t="shared" si="35"/>
        <v>-18</v>
      </c>
      <c r="AH27">
        <f t="shared" si="35"/>
        <v>-18</v>
      </c>
      <c r="AI27">
        <f t="shared" si="35"/>
        <v>-18</v>
      </c>
    </row>
    <row r="28" spans="10:35" x14ac:dyDescent="0.25">
      <c r="J28" s="14" t="s">
        <v>73</v>
      </c>
      <c r="K28">
        <v>1</v>
      </c>
      <c r="L28">
        <f>F8</f>
        <v>10</v>
      </c>
      <c r="M28">
        <v>240</v>
      </c>
      <c r="N28" s="12" t="s">
        <v>14</v>
      </c>
      <c r="O28">
        <f>MIN(+($K28*$L28),($K28*$L28)-$K28*($M28-O$4))</f>
        <v>-70</v>
      </c>
      <c r="P28">
        <f t="shared" ref="P28:AE28" si="36">MIN(+($K28*$L28),($K28*$L28)-$K28*($M28-P$4))</f>
        <v>-60</v>
      </c>
      <c r="Q28">
        <f t="shared" si="36"/>
        <v>-50</v>
      </c>
      <c r="R28">
        <f t="shared" si="36"/>
        <v>-40</v>
      </c>
      <c r="S28">
        <f t="shared" si="36"/>
        <v>-30</v>
      </c>
      <c r="T28">
        <f t="shared" si="36"/>
        <v>-20</v>
      </c>
      <c r="U28">
        <f t="shared" si="36"/>
        <v>-10</v>
      </c>
      <c r="V28">
        <f t="shared" si="36"/>
        <v>0</v>
      </c>
      <c r="W28">
        <f t="shared" si="36"/>
        <v>10</v>
      </c>
      <c r="X28">
        <f t="shared" si="36"/>
        <v>10</v>
      </c>
      <c r="Y28">
        <f t="shared" si="36"/>
        <v>10</v>
      </c>
      <c r="Z28">
        <f t="shared" si="36"/>
        <v>10</v>
      </c>
      <c r="AA28">
        <f t="shared" si="36"/>
        <v>10</v>
      </c>
      <c r="AB28">
        <f t="shared" si="36"/>
        <v>10</v>
      </c>
      <c r="AC28">
        <f t="shared" si="36"/>
        <v>10</v>
      </c>
      <c r="AD28">
        <f t="shared" si="36"/>
        <v>10</v>
      </c>
      <c r="AE28">
        <f t="shared" si="36"/>
        <v>10</v>
      </c>
      <c r="AF28">
        <f t="shared" ref="AF28:AI28" si="37">MIN(+($K28*$L28),($K28*$L28)-$K28*($M28-AF$4))</f>
        <v>10</v>
      </c>
      <c r="AG28">
        <f t="shared" si="37"/>
        <v>10</v>
      </c>
      <c r="AH28">
        <f t="shared" si="37"/>
        <v>10</v>
      </c>
      <c r="AI28">
        <f t="shared" si="37"/>
        <v>10</v>
      </c>
    </row>
    <row r="30" spans="10:35" ht="13" x14ac:dyDescent="0.3">
      <c r="J30" s="34" t="s">
        <v>16</v>
      </c>
      <c r="O30">
        <f>SUM(O31:O33)</f>
        <v>-4</v>
      </c>
      <c r="P30">
        <f t="shared" ref="P30:AE30" si="38">SUM(P31:P33)</f>
        <v>-4</v>
      </c>
      <c r="Q30">
        <f t="shared" si="38"/>
        <v>-4</v>
      </c>
      <c r="R30">
        <f t="shared" si="38"/>
        <v>-4</v>
      </c>
      <c r="S30">
        <f t="shared" si="38"/>
        <v>-4</v>
      </c>
      <c r="T30">
        <f t="shared" si="38"/>
        <v>-4</v>
      </c>
      <c r="U30">
        <f t="shared" si="38"/>
        <v>-4</v>
      </c>
      <c r="V30">
        <f t="shared" si="38"/>
        <v>-4</v>
      </c>
      <c r="W30">
        <f t="shared" si="38"/>
        <v>-4</v>
      </c>
      <c r="X30">
        <f t="shared" si="38"/>
        <v>6</v>
      </c>
      <c r="Y30">
        <f t="shared" si="38"/>
        <v>16</v>
      </c>
      <c r="Z30">
        <f t="shared" si="38"/>
        <v>6</v>
      </c>
      <c r="AA30">
        <f t="shared" si="38"/>
        <v>-4</v>
      </c>
      <c r="AB30">
        <f t="shared" si="38"/>
        <v>-4</v>
      </c>
      <c r="AC30">
        <f t="shared" si="38"/>
        <v>-4</v>
      </c>
      <c r="AD30">
        <f t="shared" si="38"/>
        <v>-4</v>
      </c>
      <c r="AE30">
        <f t="shared" si="38"/>
        <v>-4</v>
      </c>
      <c r="AF30">
        <f t="shared" ref="AF30:AI30" si="39">SUM(AF31:AF33)</f>
        <v>-4</v>
      </c>
      <c r="AG30">
        <f t="shared" si="39"/>
        <v>-4</v>
      </c>
      <c r="AH30">
        <f t="shared" si="39"/>
        <v>-4</v>
      </c>
      <c r="AI30">
        <f t="shared" si="39"/>
        <v>-4</v>
      </c>
    </row>
    <row r="31" spans="10:35" x14ac:dyDescent="0.25">
      <c r="J31" s="12" t="s">
        <v>0</v>
      </c>
      <c r="K31">
        <v>1</v>
      </c>
      <c r="L31">
        <f>C8</f>
        <v>35</v>
      </c>
      <c r="M31">
        <v>240</v>
      </c>
      <c r="N31" s="12" t="s">
        <v>10</v>
      </c>
      <c r="O31">
        <f>MAX(-($K31*$L31),-($K31*$L31)+$K31*(O$4-$M31))</f>
        <v>-35</v>
      </c>
      <c r="P31">
        <f t="shared" ref="P31:AE31" si="40">MAX(-($K31*$L31),-($K31*$L31)+$K31*(P$4-$M31))</f>
        <v>-35</v>
      </c>
      <c r="Q31">
        <f t="shared" si="40"/>
        <v>-35</v>
      </c>
      <c r="R31">
        <f t="shared" si="40"/>
        <v>-35</v>
      </c>
      <c r="S31">
        <f t="shared" si="40"/>
        <v>-35</v>
      </c>
      <c r="T31">
        <f t="shared" si="40"/>
        <v>-35</v>
      </c>
      <c r="U31">
        <f t="shared" si="40"/>
        <v>-35</v>
      </c>
      <c r="V31">
        <f t="shared" si="40"/>
        <v>-35</v>
      </c>
      <c r="W31">
        <f t="shared" si="40"/>
        <v>-35</v>
      </c>
      <c r="X31">
        <f t="shared" si="40"/>
        <v>-25</v>
      </c>
      <c r="Y31">
        <f t="shared" si="40"/>
        <v>-15</v>
      </c>
      <c r="Z31">
        <f t="shared" si="40"/>
        <v>-5</v>
      </c>
      <c r="AA31">
        <f t="shared" si="40"/>
        <v>5</v>
      </c>
      <c r="AB31">
        <f t="shared" si="40"/>
        <v>15</v>
      </c>
      <c r="AC31">
        <f t="shared" si="40"/>
        <v>25</v>
      </c>
      <c r="AD31">
        <f t="shared" si="40"/>
        <v>35</v>
      </c>
      <c r="AE31">
        <f t="shared" si="40"/>
        <v>45</v>
      </c>
      <c r="AF31">
        <f t="shared" ref="AF31:AI31" si="41">MAX(-($K31*$L31),-($K31*$L31)+$K31*(AF$4-$M31))</f>
        <v>55</v>
      </c>
      <c r="AG31">
        <f t="shared" si="41"/>
        <v>65</v>
      </c>
      <c r="AH31">
        <f t="shared" si="41"/>
        <v>75</v>
      </c>
      <c r="AI31">
        <f t="shared" si="41"/>
        <v>85</v>
      </c>
    </row>
    <row r="32" spans="10:35" x14ac:dyDescent="0.25">
      <c r="J32" s="12" t="s">
        <v>11</v>
      </c>
      <c r="K32">
        <v>2</v>
      </c>
      <c r="L32">
        <f>C9</f>
        <v>23</v>
      </c>
      <c r="M32">
        <v>260</v>
      </c>
      <c r="N32" s="12" t="s">
        <v>1</v>
      </c>
      <c r="O32">
        <f>MIN(($K32*$L32),($K32*$L32)+$K32*($M32-O$4))</f>
        <v>46</v>
      </c>
      <c r="P32">
        <f t="shared" ref="P32:AE32" si="42">MIN(($K32*$L32),($K32*$L32)+$K32*($M32-P$4))</f>
        <v>46</v>
      </c>
      <c r="Q32">
        <f t="shared" si="42"/>
        <v>46</v>
      </c>
      <c r="R32">
        <f t="shared" si="42"/>
        <v>46</v>
      </c>
      <c r="S32">
        <f t="shared" si="42"/>
        <v>46</v>
      </c>
      <c r="T32">
        <f t="shared" si="42"/>
        <v>46</v>
      </c>
      <c r="U32">
        <f t="shared" si="42"/>
        <v>46</v>
      </c>
      <c r="V32">
        <f t="shared" si="42"/>
        <v>46</v>
      </c>
      <c r="W32">
        <f t="shared" si="42"/>
        <v>46</v>
      </c>
      <c r="X32">
        <f t="shared" si="42"/>
        <v>46</v>
      </c>
      <c r="Y32">
        <f t="shared" si="42"/>
        <v>46</v>
      </c>
      <c r="Z32">
        <f t="shared" si="42"/>
        <v>26</v>
      </c>
      <c r="AA32">
        <f t="shared" si="42"/>
        <v>6</v>
      </c>
      <c r="AB32">
        <f t="shared" si="42"/>
        <v>-14</v>
      </c>
      <c r="AC32">
        <f t="shared" si="42"/>
        <v>-34</v>
      </c>
      <c r="AD32">
        <f t="shared" si="42"/>
        <v>-54</v>
      </c>
      <c r="AE32">
        <f t="shared" si="42"/>
        <v>-74</v>
      </c>
      <c r="AF32">
        <f t="shared" ref="AF32:AI32" si="43">MIN(($K32*$L32),($K32*$L32)+$K32*($M32-AF$4))</f>
        <v>-94</v>
      </c>
      <c r="AG32">
        <f t="shared" si="43"/>
        <v>-114</v>
      </c>
      <c r="AH32">
        <f t="shared" si="43"/>
        <v>-134</v>
      </c>
      <c r="AI32">
        <f t="shared" si="43"/>
        <v>-154</v>
      </c>
    </row>
    <row r="33" spans="10:35" x14ac:dyDescent="0.25">
      <c r="J33" s="12" t="s">
        <v>0</v>
      </c>
      <c r="K33">
        <v>1</v>
      </c>
      <c r="L33">
        <f>C10</f>
        <v>15</v>
      </c>
      <c r="M33">
        <v>280</v>
      </c>
      <c r="N33" s="12" t="s">
        <v>17</v>
      </c>
      <c r="O33">
        <f>MAX(-($K33*$L33),-($K33*$L33)+$K33*(O$4-$M33))</f>
        <v>-15</v>
      </c>
      <c r="P33">
        <f t="shared" ref="P33:AE33" si="44">MAX(-($K33*$L33),-($K33*$L33)+$K33*(P$4-$M33))</f>
        <v>-15</v>
      </c>
      <c r="Q33">
        <f t="shared" si="44"/>
        <v>-15</v>
      </c>
      <c r="R33">
        <f t="shared" si="44"/>
        <v>-15</v>
      </c>
      <c r="S33">
        <f t="shared" si="44"/>
        <v>-15</v>
      </c>
      <c r="T33">
        <f t="shared" si="44"/>
        <v>-15</v>
      </c>
      <c r="U33">
        <f t="shared" si="44"/>
        <v>-15</v>
      </c>
      <c r="V33">
        <f t="shared" si="44"/>
        <v>-15</v>
      </c>
      <c r="W33">
        <f t="shared" si="44"/>
        <v>-15</v>
      </c>
      <c r="X33">
        <f t="shared" si="44"/>
        <v>-15</v>
      </c>
      <c r="Y33">
        <f t="shared" si="44"/>
        <v>-15</v>
      </c>
      <c r="Z33">
        <f t="shared" si="44"/>
        <v>-15</v>
      </c>
      <c r="AA33">
        <f t="shared" si="44"/>
        <v>-15</v>
      </c>
      <c r="AB33">
        <f t="shared" si="44"/>
        <v>-5</v>
      </c>
      <c r="AC33">
        <f t="shared" si="44"/>
        <v>5</v>
      </c>
      <c r="AD33">
        <f t="shared" si="44"/>
        <v>15</v>
      </c>
      <c r="AE33">
        <f t="shared" si="44"/>
        <v>25</v>
      </c>
      <c r="AF33">
        <f t="shared" ref="AF33:AI33" si="45">MAX(-($K33*$L33),-($K33*$L33)+$K33*(AF$4-$M33))</f>
        <v>35</v>
      </c>
      <c r="AG33">
        <f t="shared" si="45"/>
        <v>45</v>
      </c>
      <c r="AH33">
        <f t="shared" si="45"/>
        <v>55</v>
      </c>
      <c r="AI33">
        <f t="shared" si="45"/>
        <v>65</v>
      </c>
    </row>
    <row r="35" spans="10:35" ht="13" x14ac:dyDescent="0.3">
      <c r="J35" s="35" t="s">
        <v>18</v>
      </c>
      <c r="O35">
        <f>SUM(O36:O38)</f>
        <v>4</v>
      </c>
      <c r="P35">
        <f t="shared" ref="P35:AE35" si="46">SUM(P36:P38)</f>
        <v>4</v>
      </c>
      <c r="Q35">
        <f t="shared" si="46"/>
        <v>4</v>
      </c>
      <c r="R35">
        <f t="shared" si="46"/>
        <v>4</v>
      </c>
      <c r="S35">
        <f t="shared" si="46"/>
        <v>4</v>
      </c>
      <c r="T35">
        <f t="shared" si="46"/>
        <v>4</v>
      </c>
      <c r="U35">
        <f t="shared" si="46"/>
        <v>4</v>
      </c>
      <c r="V35">
        <f t="shared" si="46"/>
        <v>4</v>
      </c>
      <c r="W35">
        <f t="shared" si="46"/>
        <v>4</v>
      </c>
      <c r="X35">
        <f t="shared" si="46"/>
        <v>-6</v>
      </c>
      <c r="Y35">
        <f t="shared" si="46"/>
        <v>-16</v>
      </c>
      <c r="Z35">
        <f t="shared" si="46"/>
        <v>-6</v>
      </c>
      <c r="AA35">
        <f t="shared" si="46"/>
        <v>4</v>
      </c>
      <c r="AB35">
        <f t="shared" si="46"/>
        <v>4</v>
      </c>
      <c r="AC35">
        <f t="shared" si="46"/>
        <v>4</v>
      </c>
      <c r="AD35">
        <f t="shared" si="46"/>
        <v>4</v>
      </c>
      <c r="AE35">
        <f t="shared" si="46"/>
        <v>4</v>
      </c>
      <c r="AF35">
        <f t="shared" ref="AF35:AI35" si="47">SUM(AF36:AF38)</f>
        <v>4</v>
      </c>
      <c r="AG35">
        <f t="shared" si="47"/>
        <v>4</v>
      </c>
      <c r="AH35">
        <f t="shared" si="47"/>
        <v>4</v>
      </c>
      <c r="AI35">
        <f t="shared" si="47"/>
        <v>4</v>
      </c>
    </row>
    <row r="36" spans="10:35" x14ac:dyDescent="0.25">
      <c r="J36" s="12" t="s">
        <v>11</v>
      </c>
      <c r="K36">
        <v>1</v>
      </c>
      <c r="L36">
        <f>C8</f>
        <v>35</v>
      </c>
      <c r="M36">
        <v>240</v>
      </c>
      <c r="N36" s="12" t="s">
        <v>10</v>
      </c>
      <c r="O36">
        <f>MIN(($K36*$L36),($K36*$L36)+$K36*($M36-O$4))</f>
        <v>35</v>
      </c>
      <c r="P36">
        <f t="shared" ref="P36:AE36" si="48">MIN(($K36*$L36),($K36*$L36)+$K36*($M36-P$4))</f>
        <v>35</v>
      </c>
      <c r="Q36">
        <f t="shared" si="48"/>
        <v>35</v>
      </c>
      <c r="R36">
        <f t="shared" si="48"/>
        <v>35</v>
      </c>
      <c r="S36">
        <f t="shared" si="48"/>
        <v>35</v>
      </c>
      <c r="T36">
        <f t="shared" si="48"/>
        <v>35</v>
      </c>
      <c r="U36">
        <f t="shared" si="48"/>
        <v>35</v>
      </c>
      <c r="V36">
        <f t="shared" si="48"/>
        <v>35</v>
      </c>
      <c r="W36">
        <f t="shared" si="48"/>
        <v>35</v>
      </c>
      <c r="X36">
        <f t="shared" si="48"/>
        <v>25</v>
      </c>
      <c r="Y36">
        <f t="shared" si="48"/>
        <v>15</v>
      </c>
      <c r="Z36">
        <f t="shared" si="48"/>
        <v>5</v>
      </c>
      <c r="AA36">
        <f t="shared" si="48"/>
        <v>-5</v>
      </c>
      <c r="AB36">
        <f t="shared" si="48"/>
        <v>-15</v>
      </c>
      <c r="AC36">
        <f t="shared" si="48"/>
        <v>-25</v>
      </c>
      <c r="AD36">
        <f t="shared" si="48"/>
        <v>-35</v>
      </c>
      <c r="AE36">
        <f t="shared" si="48"/>
        <v>-45</v>
      </c>
      <c r="AF36">
        <f t="shared" ref="AF36:AI36" si="49">MIN(($K36*$L36),($K36*$L36)+$K36*($M36-AF$4))</f>
        <v>-55</v>
      </c>
      <c r="AG36">
        <f t="shared" si="49"/>
        <v>-65</v>
      </c>
      <c r="AH36">
        <f t="shared" si="49"/>
        <v>-75</v>
      </c>
      <c r="AI36">
        <f t="shared" si="49"/>
        <v>-85</v>
      </c>
    </row>
    <row r="37" spans="10:35" x14ac:dyDescent="0.25">
      <c r="J37" s="12" t="s">
        <v>0</v>
      </c>
      <c r="K37">
        <v>2</v>
      </c>
      <c r="L37">
        <f>C9</f>
        <v>23</v>
      </c>
      <c r="M37">
        <v>260</v>
      </c>
      <c r="N37" s="12" t="s">
        <v>1</v>
      </c>
      <c r="O37">
        <f>MAX(-($K37*$L37),-($K37*$L37)+$K37*(O$4-$M37))</f>
        <v>-46</v>
      </c>
      <c r="P37">
        <f t="shared" ref="P37:AE37" si="50">MAX(-($K37*$L37),-($K37*$L37)+$K37*(P$4-$M37))</f>
        <v>-46</v>
      </c>
      <c r="Q37">
        <f t="shared" si="50"/>
        <v>-46</v>
      </c>
      <c r="R37">
        <f t="shared" si="50"/>
        <v>-46</v>
      </c>
      <c r="S37">
        <f t="shared" si="50"/>
        <v>-46</v>
      </c>
      <c r="T37">
        <f t="shared" si="50"/>
        <v>-46</v>
      </c>
      <c r="U37">
        <f t="shared" si="50"/>
        <v>-46</v>
      </c>
      <c r="V37">
        <f t="shared" si="50"/>
        <v>-46</v>
      </c>
      <c r="W37">
        <f t="shared" si="50"/>
        <v>-46</v>
      </c>
      <c r="X37">
        <f t="shared" si="50"/>
        <v>-46</v>
      </c>
      <c r="Y37">
        <f t="shared" si="50"/>
        <v>-46</v>
      </c>
      <c r="Z37">
        <f t="shared" si="50"/>
        <v>-26</v>
      </c>
      <c r="AA37">
        <f t="shared" si="50"/>
        <v>-6</v>
      </c>
      <c r="AB37">
        <f t="shared" si="50"/>
        <v>14</v>
      </c>
      <c r="AC37">
        <f t="shared" si="50"/>
        <v>34</v>
      </c>
      <c r="AD37">
        <f t="shared" si="50"/>
        <v>54</v>
      </c>
      <c r="AE37">
        <f t="shared" si="50"/>
        <v>74</v>
      </c>
      <c r="AF37">
        <f t="shared" ref="AF37:AI37" si="51">MAX(-($K37*$L37),-($K37*$L37)+$K37*(AF$4-$M37))</f>
        <v>94</v>
      </c>
      <c r="AG37">
        <f t="shared" si="51"/>
        <v>114</v>
      </c>
      <c r="AH37">
        <f t="shared" si="51"/>
        <v>134</v>
      </c>
      <c r="AI37">
        <f t="shared" si="51"/>
        <v>154</v>
      </c>
    </row>
    <row r="38" spans="10:35" x14ac:dyDescent="0.25">
      <c r="J38" s="12" t="s">
        <v>11</v>
      </c>
      <c r="K38">
        <v>1</v>
      </c>
      <c r="L38">
        <f>C10</f>
        <v>15</v>
      </c>
      <c r="M38">
        <v>280</v>
      </c>
      <c r="N38" s="12" t="s">
        <v>17</v>
      </c>
      <c r="O38">
        <f>MIN(($K38*$L38),($K38*$L38)+$K38*($M38-O$4))</f>
        <v>15</v>
      </c>
      <c r="P38">
        <f t="shared" ref="P38:AE38" si="52">MIN(($K38*$L38),($K38*$L38)+$K38*($M38-P$4))</f>
        <v>15</v>
      </c>
      <c r="Q38">
        <f t="shared" si="52"/>
        <v>15</v>
      </c>
      <c r="R38">
        <f t="shared" si="52"/>
        <v>15</v>
      </c>
      <c r="S38">
        <f t="shared" si="52"/>
        <v>15</v>
      </c>
      <c r="T38">
        <f t="shared" si="52"/>
        <v>15</v>
      </c>
      <c r="U38">
        <f t="shared" si="52"/>
        <v>15</v>
      </c>
      <c r="V38">
        <f t="shared" si="52"/>
        <v>15</v>
      </c>
      <c r="W38">
        <f t="shared" si="52"/>
        <v>15</v>
      </c>
      <c r="X38">
        <f t="shared" si="52"/>
        <v>15</v>
      </c>
      <c r="Y38">
        <f t="shared" si="52"/>
        <v>15</v>
      </c>
      <c r="Z38">
        <f t="shared" si="52"/>
        <v>15</v>
      </c>
      <c r="AA38">
        <f t="shared" si="52"/>
        <v>15</v>
      </c>
      <c r="AB38">
        <f t="shared" si="52"/>
        <v>5</v>
      </c>
      <c r="AC38">
        <f t="shared" si="52"/>
        <v>-5</v>
      </c>
      <c r="AD38">
        <f t="shared" si="52"/>
        <v>-15</v>
      </c>
      <c r="AE38">
        <f t="shared" si="52"/>
        <v>-25</v>
      </c>
      <c r="AF38">
        <f t="shared" ref="AF38:AI38" si="53">MIN(($K38*$L38),($K38*$L38)+$K38*($M38-AF$4))</f>
        <v>-35</v>
      </c>
      <c r="AG38">
        <f t="shared" si="53"/>
        <v>-45</v>
      </c>
      <c r="AH38">
        <f t="shared" si="53"/>
        <v>-55</v>
      </c>
      <c r="AI38">
        <f t="shared" si="53"/>
        <v>-65</v>
      </c>
    </row>
    <row r="40" spans="10:35" ht="13" x14ac:dyDescent="0.3">
      <c r="J40" s="35" t="s">
        <v>19</v>
      </c>
      <c r="O40">
        <f>O41+O42</f>
        <v>7</v>
      </c>
      <c r="P40">
        <f t="shared" ref="P40:AE40" si="54">P41+P42</f>
        <v>7</v>
      </c>
      <c r="Q40">
        <f t="shared" si="54"/>
        <v>7</v>
      </c>
      <c r="R40">
        <f t="shared" si="54"/>
        <v>7</v>
      </c>
      <c r="S40">
        <f t="shared" si="54"/>
        <v>7</v>
      </c>
      <c r="T40">
        <f t="shared" si="54"/>
        <v>7</v>
      </c>
      <c r="U40">
        <f t="shared" si="54"/>
        <v>7</v>
      </c>
      <c r="V40">
        <f t="shared" si="54"/>
        <v>7</v>
      </c>
      <c r="W40">
        <f t="shared" si="54"/>
        <v>7</v>
      </c>
      <c r="X40">
        <f t="shared" si="54"/>
        <v>17</v>
      </c>
      <c r="Y40">
        <f t="shared" si="54"/>
        <v>27</v>
      </c>
      <c r="Z40">
        <f t="shared" si="54"/>
        <v>17</v>
      </c>
      <c r="AA40">
        <f t="shared" si="54"/>
        <v>7</v>
      </c>
      <c r="AB40">
        <f t="shared" si="54"/>
        <v>-3</v>
      </c>
      <c r="AC40">
        <f t="shared" si="54"/>
        <v>-13</v>
      </c>
      <c r="AD40">
        <f t="shared" si="54"/>
        <v>-23</v>
      </c>
      <c r="AE40">
        <f t="shared" si="54"/>
        <v>-33</v>
      </c>
      <c r="AF40">
        <f t="shared" ref="AF40:AI40" si="55">AF41+AF42</f>
        <v>-43</v>
      </c>
      <c r="AG40">
        <f t="shared" si="55"/>
        <v>-53</v>
      </c>
      <c r="AH40">
        <f t="shared" si="55"/>
        <v>-63</v>
      </c>
      <c r="AI40">
        <f t="shared" si="55"/>
        <v>-73</v>
      </c>
    </row>
    <row r="41" spans="10:35" x14ac:dyDescent="0.25">
      <c r="J41" s="12" t="s">
        <v>0</v>
      </c>
      <c r="K41">
        <v>1</v>
      </c>
      <c r="L41">
        <f>C9</f>
        <v>23</v>
      </c>
      <c r="M41">
        <v>240</v>
      </c>
      <c r="N41" s="12" t="s">
        <v>10</v>
      </c>
      <c r="O41">
        <f>MAX(-($K41*$L41),-($K41*$L41)+$K41*(O$4-$M41))</f>
        <v>-23</v>
      </c>
      <c r="P41">
        <f t="shared" ref="P41:AE41" si="56">MAX(-($K41*$L41),-($K41*$L41)+$K41*(P$4-$M41))</f>
        <v>-23</v>
      </c>
      <c r="Q41">
        <f t="shared" si="56"/>
        <v>-23</v>
      </c>
      <c r="R41">
        <f t="shared" si="56"/>
        <v>-23</v>
      </c>
      <c r="S41">
        <f t="shared" si="56"/>
        <v>-23</v>
      </c>
      <c r="T41">
        <f t="shared" si="56"/>
        <v>-23</v>
      </c>
      <c r="U41">
        <f t="shared" si="56"/>
        <v>-23</v>
      </c>
      <c r="V41">
        <f t="shared" si="56"/>
        <v>-23</v>
      </c>
      <c r="W41">
        <f t="shared" si="56"/>
        <v>-23</v>
      </c>
      <c r="X41">
        <f t="shared" si="56"/>
        <v>-13</v>
      </c>
      <c r="Y41">
        <f t="shared" si="56"/>
        <v>-3</v>
      </c>
      <c r="Z41">
        <f t="shared" si="56"/>
        <v>7</v>
      </c>
      <c r="AA41">
        <f t="shared" si="56"/>
        <v>17</v>
      </c>
      <c r="AB41">
        <f t="shared" si="56"/>
        <v>27</v>
      </c>
      <c r="AC41">
        <f t="shared" si="56"/>
        <v>37</v>
      </c>
      <c r="AD41">
        <f t="shared" si="56"/>
        <v>47</v>
      </c>
      <c r="AE41">
        <f t="shared" si="56"/>
        <v>57</v>
      </c>
      <c r="AF41">
        <f t="shared" ref="AF41:AI41" si="57">MAX(-($K41*$L41),-($K41*$L41)+$K41*(AF$4-$M41))</f>
        <v>67</v>
      </c>
      <c r="AG41">
        <f t="shared" si="57"/>
        <v>77</v>
      </c>
      <c r="AH41">
        <f t="shared" si="57"/>
        <v>87</v>
      </c>
      <c r="AI41">
        <f t="shared" si="57"/>
        <v>97</v>
      </c>
    </row>
    <row r="42" spans="10:35" x14ac:dyDescent="0.25">
      <c r="J42" s="12" t="s">
        <v>11</v>
      </c>
      <c r="K42">
        <v>2</v>
      </c>
      <c r="L42">
        <f>C10</f>
        <v>15</v>
      </c>
      <c r="M42">
        <v>260</v>
      </c>
      <c r="N42" s="12" t="s">
        <v>1</v>
      </c>
      <c r="O42">
        <f>MIN(($K42*$L42),($K42*$L42)+$K42*($M42-O$4))</f>
        <v>30</v>
      </c>
      <c r="P42">
        <f t="shared" ref="P42:AE42" si="58">MIN(($K42*$L42),($K42*$L42)+$K42*($M42-P$4))</f>
        <v>30</v>
      </c>
      <c r="Q42">
        <f t="shared" si="58"/>
        <v>30</v>
      </c>
      <c r="R42">
        <f t="shared" si="58"/>
        <v>30</v>
      </c>
      <c r="S42">
        <f t="shared" si="58"/>
        <v>30</v>
      </c>
      <c r="T42">
        <f t="shared" si="58"/>
        <v>30</v>
      </c>
      <c r="U42">
        <f t="shared" si="58"/>
        <v>30</v>
      </c>
      <c r="V42">
        <f t="shared" si="58"/>
        <v>30</v>
      </c>
      <c r="W42">
        <f t="shared" si="58"/>
        <v>30</v>
      </c>
      <c r="X42">
        <f t="shared" si="58"/>
        <v>30</v>
      </c>
      <c r="Y42">
        <f t="shared" si="58"/>
        <v>30</v>
      </c>
      <c r="Z42">
        <f t="shared" si="58"/>
        <v>10</v>
      </c>
      <c r="AA42">
        <f t="shared" si="58"/>
        <v>-10</v>
      </c>
      <c r="AB42">
        <f t="shared" si="58"/>
        <v>-30</v>
      </c>
      <c r="AC42">
        <f t="shared" si="58"/>
        <v>-50</v>
      </c>
      <c r="AD42">
        <f t="shared" si="58"/>
        <v>-70</v>
      </c>
      <c r="AE42">
        <f t="shared" si="58"/>
        <v>-90</v>
      </c>
      <c r="AF42">
        <f t="shared" ref="AF42:AI42" si="59">MIN(($K42*$L42),($K42*$L42)+$K42*($M42-AF$4))</f>
        <v>-110</v>
      </c>
      <c r="AG42">
        <f t="shared" si="59"/>
        <v>-130</v>
      </c>
      <c r="AH42">
        <f t="shared" si="59"/>
        <v>-150</v>
      </c>
      <c r="AI42">
        <f t="shared" si="59"/>
        <v>-170</v>
      </c>
    </row>
    <row r="44" spans="10:35" ht="13" x14ac:dyDescent="0.3">
      <c r="J44" s="34" t="s">
        <v>20</v>
      </c>
      <c r="O44">
        <f>O45+O46</f>
        <v>-7</v>
      </c>
      <c r="P44">
        <f t="shared" ref="P44:AE44" si="60">P45+P46</f>
        <v>-7</v>
      </c>
      <c r="Q44">
        <f t="shared" si="60"/>
        <v>-7</v>
      </c>
      <c r="R44">
        <f t="shared" si="60"/>
        <v>-7</v>
      </c>
      <c r="S44">
        <f t="shared" si="60"/>
        <v>-7</v>
      </c>
      <c r="T44">
        <f t="shared" si="60"/>
        <v>-7</v>
      </c>
      <c r="U44">
        <f t="shared" si="60"/>
        <v>-7</v>
      </c>
      <c r="V44">
        <f t="shared" si="60"/>
        <v>-7</v>
      </c>
      <c r="W44">
        <f t="shared" si="60"/>
        <v>-7</v>
      </c>
      <c r="X44">
        <f t="shared" si="60"/>
        <v>-17</v>
      </c>
      <c r="Y44">
        <f t="shared" si="60"/>
        <v>-27</v>
      </c>
      <c r="Z44">
        <f t="shared" si="60"/>
        <v>-17</v>
      </c>
      <c r="AA44">
        <f t="shared" si="60"/>
        <v>-7</v>
      </c>
      <c r="AB44">
        <f t="shared" si="60"/>
        <v>3</v>
      </c>
      <c r="AC44">
        <f t="shared" si="60"/>
        <v>13</v>
      </c>
      <c r="AD44">
        <f t="shared" si="60"/>
        <v>23</v>
      </c>
      <c r="AE44">
        <f t="shared" si="60"/>
        <v>33</v>
      </c>
      <c r="AF44">
        <f t="shared" ref="AF44:AI44" si="61">AF45+AF46</f>
        <v>43</v>
      </c>
      <c r="AG44">
        <f t="shared" si="61"/>
        <v>53</v>
      </c>
      <c r="AH44">
        <f t="shared" si="61"/>
        <v>63</v>
      </c>
      <c r="AI44">
        <f t="shared" si="61"/>
        <v>73</v>
      </c>
    </row>
    <row r="45" spans="10:35" x14ac:dyDescent="0.25">
      <c r="J45" s="12" t="s">
        <v>11</v>
      </c>
      <c r="K45">
        <v>1</v>
      </c>
      <c r="L45">
        <f>C9</f>
        <v>23</v>
      </c>
      <c r="M45">
        <v>240</v>
      </c>
      <c r="N45" s="12" t="s">
        <v>10</v>
      </c>
      <c r="O45">
        <f>MIN(($K45*$L45),($K45*$L45)+$K45*($M45-O$4))</f>
        <v>23</v>
      </c>
      <c r="P45">
        <f t="shared" ref="P45:AE45" si="62">MIN(($K45*$L45),($K45*$L45)+$K45*($M45-P$4))</f>
        <v>23</v>
      </c>
      <c r="Q45">
        <f t="shared" si="62"/>
        <v>23</v>
      </c>
      <c r="R45">
        <f t="shared" si="62"/>
        <v>23</v>
      </c>
      <c r="S45">
        <f t="shared" si="62"/>
        <v>23</v>
      </c>
      <c r="T45">
        <f t="shared" si="62"/>
        <v>23</v>
      </c>
      <c r="U45">
        <f t="shared" si="62"/>
        <v>23</v>
      </c>
      <c r="V45">
        <f t="shared" si="62"/>
        <v>23</v>
      </c>
      <c r="W45">
        <f t="shared" si="62"/>
        <v>23</v>
      </c>
      <c r="X45">
        <f t="shared" si="62"/>
        <v>13</v>
      </c>
      <c r="Y45">
        <f t="shared" si="62"/>
        <v>3</v>
      </c>
      <c r="Z45">
        <f t="shared" si="62"/>
        <v>-7</v>
      </c>
      <c r="AA45">
        <f t="shared" si="62"/>
        <v>-17</v>
      </c>
      <c r="AB45">
        <f t="shared" si="62"/>
        <v>-27</v>
      </c>
      <c r="AC45">
        <f t="shared" si="62"/>
        <v>-37</v>
      </c>
      <c r="AD45">
        <f t="shared" si="62"/>
        <v>-47</v>
      </c>
      <c r="AE45">
        <f t="shared" si="62"/>
        <v>-57</v>
      </c>
      <c r="AF45">
        <f t="shared" ref="AF45:AI45" si="63">MIN(($K45*$L45),($K45*$L45)+$K45*($M45-AF$4))</f>
        <v>-67</v>
      </c>
      <c r="AG45">
        <f t="shared" si="63"/>
        <v>-77</v>
      </c>
      <c r="AH45">
        <f t="shared" si="63"/>
        <v>-87</v>
      </c>
      <c r="AI45">
        <f t="shared" si="63"/>
        <v>-97</v>
      </c>
    </row>
    <row r="46" spans="10:35" x14ac:dyDescent="0.25">
      <c r="J46" s="12" t="s">
        <v>0</v>
      </c>
      <c r="K46">
        <v>2</v>
      </c>
      <c r="L46">
        <f>C10</f>
        <v>15</v>
      </c>
      <c r="M46">
        <v>260</v>
      </c>
      <c r="N46" s="12" t="s">
        <v>1</v>
      </c>
      <c r="O46">
        <f>MAX(-($K46*$L46),-($K46*$L46)+$K46*(O$4-$M46))</f>
        <v>-30</v>
      </c>
      <c r="P46">
        <f t="shared" ref="P46:AE46" si="64">MAX(-($K46*$L46),-($K46*$L46)+$K46*(P$4-$M46))</f>
        <v>-30</v>
      </c>
      <c r="Q46">
        <f t="shared" si="64"/>
        <v>-30</v>
      </c>
      <c r="R46">
        <f t="shared" si="64"/>
        <v>-30</v>
      </c>
      <c r="S46">
        <f t="shared" si="64"/>
        <v>-30</v>
      </c>
      <c r="T46">
        <f t="shared" si="64"/>
        <v>-30</v>
      </c>
      <c r="U46">
        <f t="shared" si="64"/>
        <v>-30</v>
      </c>
      <c r="V46">
        <f t="shared" si="64"/>
        <v>-30</v>
      </c>
      <c r="W46">
        <f t="shared" si="64"/>
        <v>-30</v>
      </c>
      <c r="X46">
        <f t="shared" si="64"/>
        <v>-30</v>
      </c>
      <c r="Y46">
        <f t="shared" si="64"/>
        <v>-30</v>
      </c>
      <c r="Z46">
        <f t="shared" si="64"/>
        <v>-10</v>
      </c>
      <c r="AA46">
        <f t="shared" si="64"/>
        <v>10</v>
      </c>
      <c r="AB46">
        <f t="shared" si="64"/>
        <v>30</v>
      </c>
      <c r="AC46">
        <f t="shared" si="64"/>
        <v>50</v>
      </c>
      <c r="AD46">
        <f t="shared" si="64"/>
        <v>70</v>
      </c>
      <c r="AE46">
        <f t="shared" si="64"/>
        <v>90</v>
      </c>
      <c r="AF46">
        <f t="shared" ref="AF46:AI46" si="65">MAX(-($K46*$L46),-($K46*$L46)+$K46*(AF$4-$M46))</f>
        <v>110</v>
      </c>
      <c r="AG46">
        <f t="shared" si="65"/>
        <v>130</v>
      </c>
      <c r="AH46">
        <f t="shared" si="65"/>
        <v>150</v>
      </c>
      <c r="AI46">
        <f t="shared" si="65"/>
        <v>170</v>
      </c>
    </row>
    <row r="48" spans="10:35" ht="13" x14ac:dyDescent="0.3">
      <c r="J48" s="35" t="s">
        <v>21</v>
      </c>
      <c r="O48">
        <f>O49+O50</f>
        <v>59</v>
      </c>
      <c r="P48">
        <f t="shared" ref="P48:AE48" si="66">P49+P50</f>
        <v>49</v>
      </c>
      <c r="Q48">
        <f t="shared" si="66"/>
        <v>39</v>
      </c>
      <c r="R48">
        <f t="shared" si="66"/>
        <v>29</v>
      </c>
      <c r="S48">
        <f t="shared" si="66"/>
        <v>19</v>
      </c>
      <c r="T48">
        <f t="shared" si="66"/>
        <v>9</v>
      </c>
      <c r="U48">
        <f t="shared" si="66"/>
        <v>-1</v>
      </c>
      <c r="V48">
        <f t="shared" si="66"/>
        <v>-11</v>
      </c>
      <c r="W48">
        <f t="shared" si="66"/>
        <v>-21</v>
      </c>
      <c r="X48">
        <f t="shared" si="66"/>
        <v>-31</v>
      </c>
      <c r="Y48">
        <f t="shared" si="66"/>
        <v>-41</v>
      </c>
      <c r="Z48">
        <f t="shared" si="66"/>
        <v>-31</v>
      </c>
      <c r="AA48">
        <f t="shared" si="66"/>
        <v>-21</v>
      </c>
      <c r="AB48">
        <f t="shared" si="66"/>
        <v>-11</v>
      </c>
      <c r="AC48">
        <f t="shared" si="66"/>
        <v>-1</v>
      </c>
      <c r="AD48">
        <f t="shared" si="66"/>
        <v>9</v>
      </c>
      <c r="AE48">
        <f t="shared" si="66"/>
        <v>19</v>
      </c>
      <c r="AF48">
        <f t="shared" ref="AF48:AI48" si="67">AF49+AF50</f>
        <v>29</v>
      </c>
      <c r="AG48">
        <f t="shared" si="67"/>
        <v>39</v>
      </c>
      <c r="AH48">
        <f t="shared" si="67"/>
        <v>49</v>
      </c>
      <c r="AI48">
        <f t="shared" si="67"/>
        <v>59</v>
      </c>
    </row>
    <row r="49" spans="10:35" x14ac:dyDescent="0.25">
      <c r="J49" s="12" t="s">
        <v>0</v>
      </c>
      <c r="K49">
        <v>1</v>
      </c>
      <c r="L49">
        <f>C9</f>
        <v>23</v>
      </c>
      <c r="M49">
        <v>260</v>
      </c>
      <c r="N49" s="12" t="s">
        <v>1</v>
      </c>
      <c r="O49">
        <f>MAX(-($K49*$L49),-($K49*$L49)+$K49*(O$4-$M49))</f>
        <v>-23</v>
      </c>
      <c r="P49">
        <f t="shared" ref="P49:AE49" si="68">MAX(-($K49*$L49),-($K49*$L49)+$K49*(P$4-$M49))</f>
        <v>-23</v>
      </c>
      <c r="Q49">
        <f t="shared" si="68"/>
        <v>-23</v>
      </c>
      <c r="R49">
        <f t="shared" si="68"/>
        <v>-23</v>
      </c>
      <c r="S49">
        <f t="shared" si="68"/>
        <v>-23</v>
      </c>
      <c r="T49">
        <f t="shared" si="68"/>
        <v>-23</v>
      </c>
      <c r="U49">
        <f t="shared" si="68"/>
        <v>-23</v>
      </c>
      <c r="V49">
        <f t="shared" si="68"/>
        <v>-23</v>
      </c>
      <c r="W49">
        <f t="shared" si="68"/>
        <v>-23</v>
      </c>
      <c r="X49">
        <f t="shared" si="68"/>
        <v>-23</v>
      </c>
      <c r="Y49">
        <f t="shared" si="68"/>
        <v>-23</v>
      </c>
      <c r="Z49">
        <f t="shared" si="68"/>
        <v>-13</v>
      </c>
      <c r="AA49">
        <f t="shared" si="68"/>
        <v>-3</v>
      </c>
      <c r="AB49">
        <f t="shared" si="68"/>
        <v>7</v>
      </c>
      <c r="AC49">
        <f t="shared" si="68"/>
        <v>17</v>
      </c>
      <c r="AD49">
        <f t="shared" si="68"/>
        <v>27</v>
      </c>
      <c r="AE49">
        <f t="shared" si="68"/>
        <v>37</v>
      </c>
      <c r="AF49">
        <f t="shared" ref="AF49:AI49" si="69">MAX(-($K49*$L49),-($K49*$L49)+$K49*(AF$4-$M49))</f>
        <v>47</v>
      </c>
      <c r="AG49">
        <f t="shared" si="69"/>
        <v>57</v>
      </c>
      <c r="AH49">
        <f t="shared" si="69"/>
        <v>67</v>
      </c>
      <c r="AI49">
        <f t="shared" si="69"/>
        <v>77</v>
      </c>
    </row>
    <row r="50" spans="10:35" x14ac:dyDescent="0.25">
      <c r="J50" s="12" t="s">
        <v>5</v>
      </c>
      <c r="K50">
        <v>1</v>
      </c>
      <c r="L50">
        <f>F9</f>
        <v>18</v>
      </c>
      <c r="M50">
        <v>260</v>
      </c>
      <c r="N50" s="12" t="s">
        <v>6</v>
      </c>
      <c r="O50">
        <f>MAX(-($K50*$L50),-($K50*$L50)+$K50*($M50-O$4))</f>
        <v>82</v>
      </c>
      <c r="P50">
        <f t="shared" ref="P50:AE50" si="70">MAX(-($K50*$L50),-($K50*$L50)+$K50*($M50-P$4))</f>
        <v>72</v>
      </c>
      <c r="Q50">
        <f t="shared" si="70"/>
        <v>62</v>
      </c>
      <c r="R50">
        <f t="shared" si="70"/>
        <v>52</v>
      </c>
      <c r="S50">
        <f t="shared" si="70"/>
        <v>42</v>
      </c>
      <c r="T50">
        <f t="shared" si="70"/>
        <v>32</v>
      </c>
      <c r="U50">
        <f t="shared" si="70"/>
        <v>22</v>
      </c>
      <c r="V50">
        <f t="shared" si="70"/>
        <v>12</v>
      </c>
      <c r="W50">
        <f t="shared" si="70"/>
        <v>2</v>
      </c>
      <c r="X50">
        <f t="shared" si="70"/>
        <v>-8</v>
      </c>
      <c r="Y50">
        <f t="shared" si="70"/>
        <v>-18</v>
      </c>
      <c r="Z50">
        <f t="shared" si="70"/>
        <v>-18</v>
      </c>
      <c r="AA50">
        <f t="shared" si="70"/>
        <v>-18</v>
      </c>
      <c r="AB50">
        <f t="shared" si="70"/>
        <v>-18</v>
      </c>
      <c r="AC50">
        <f t="shared" si="70"/>
        <v>-18</v>
      </c>
      <c r="AD50">
        <f t="shared" si="70"/>
        <v>-18</v>
      </c>
      <c r="AE50">
        <f t="shared" si="70"/>
        <v>-18</v>
      </c>
      <c r="AF50">
        <f t="shared" ref="AF50:AI50" si="71">MAX(-($K50*$L50),-($K50*$L50)+$K50*($M50-AF$4))</f>
        <v>-18</v>
      </c>
      <c r="AG50">
        <f t="shared" si="71"/>
        <v>-18</v>
      </c>
      <c r="AH50">
        <f t="shared" si="71"/>
        <v>-18</v>
      </c>
      <c r="AI50">
        <f t="shared" si="71"/>
        <v>-18</v>
      </c>
    </row>
    <row r="52" spans="10:35" ht="13" x14ac:dyDescent="0.3">
      <c r="J52" s="34" t="s">
        <v>22</v>
      </c>
      <c r="O52">
        <f>O53+O54</f>
        <v>-59</v>
      </c>
      <c r="P52">
        <f t="shared" ref="P52:AE52" si="72">P53+P54</f>
        <v>-49</v>
      </c>
      <c r="Q52">
        <f t="shared" si="72"/>
        <v>-39</v>
      </c>
      <c r="R52">
        <f t="shared" si="72"/>
        <v>-29</v>
      </c>
      <c r="S52">
        <f t="shared" si="72"/>
        <v>-19</v>
      </c>
      <c r="T52">
        <f t="shared" si="72"/>
        <v>-9</v>
      </c>
      <c r="U52">
        <f t="shared" si="72"/>
        <v>1</v>
      </c>
      <c r="V52">
        <f t="shared" si="72"/>
        <v>11</v>
      </c>
      <c r="W52">
        <f t="shared" si="72"/>
        <v>21</v>
      </c>
      <c r="X52">
        <f t="shared" si="72"/>
        <v>31</v>
      </c>
      <c r="Y52">
        <f t="shared" si="72"/>
        <v>41</v>
      </c>
      <c r="Z52">
        <f t="shared" si="72"/>
        <v>31</v>
      </c>
      <c r="AA52">
        <f t="shared" si="72"/>
        <v>21</v>
      </c>
      <c r="AB52">
        <f t="shared" si="72"/>
        <v>11</v>
      </c>
      <c r="AC52">
        <f t="shared" si="72"/>
        <v>1</v>
      </c>
      <c r="AD52">
        <f t="shared" si="72"/>
        <v>-9</v>
      </c>
      <c r="AE52">
        <f t="shared" si="72"/>
        <v>-19</v>
      </c>
      <c r="AF52">
        <f t="shared" ref="AF52:AI52" si="73">AF53+AF54</f>
        <v>-29</v>
      </c>
      <c r="AG52">
        <f t="shared" si="73"/>
        <v>-39</v>
      </c>
      <c r="AH52">
        <f t="shared" si="73"/>
        <v>-49</v>
      </c>
      <c r="AI52">
        <f t="shared" si="73"/>
        <v>-59</v>
      </c>
    </row>
    <row r="53" spans="10:35" x14ac:dyDescent="0.25">
      <c r="J53" s="12" t="s">
        <v>11</v>
      </c>
      <c r="K53">
        <v>1</v>
      </c>
      <c r="L53">
        <f>C9</f>
        <v>23</v>
      </c>
      <c r="M53">
        <v>260</v>
      </c>
      <c r="N53" s="12" t="s">
        <v>1</v>
      </c>
      <c r="O53">
        <f>MIN(($K53*$L53),($K53*$L53)+$K53*($M53-O$4))</f>
        <v>23</v>
      </c>
      <c r="P53">
        <f t="shared" ref="P53:AE53" si="74">MIN(($K53*$L53),($K53*$L53)+$K53*($M53-P$4))</f>
        <v>23</v>
      </c>
      <c r="Q53">
        <f t="shared" si="74"/>
        <v>23</v>
      </c>
      <c r="R53">
        <f t="shared" si="74"/>
        <v>23</v>
      </c>
      <c r="S53">
        <f t="shared" si="74"/>
        <v>23</v>
      </c>
      <c r="T53">
        <f t="shared" si="74"/>
        <v>23</v>
      </c>
      <c r="U53">
        <f t="shared" si="74"/>
        <v>23</v>
      </c>
      <c r="V53">
        <f t="shared" si="74"/>
        <v>23</v>
      </c>
      <c r="W53">
        <f t="shared" si="74"/>
        <v>23</v>
      </c>
      <c r="X53">
        <f t="shared" si="74"/>
        <v>23</v>
      </c>
      <c r="Y53">
        <f t="shared" si="74"/>
        <v>23</v>
      </c>
      <c r="Z53">
        <f t="shared" si="74"/>
        <v>13</v>
      </c>
      <c r="AA53">
        <f t="shared" si="74"/>
        <v>3</v>
      </c>
      <c r="AB53">
        <f t="shared" si="74"/>
        <v>-7</v>
      </c>
      <c r="AC53">
        <f t="shared" si="74"/>
        <v>-17</v>
      </c>
      <c r="AD53">
        <f t="shared" si="74"/>
        <v>-27</v>
      </c>
      <c r="AE53">
        <f t="shared" si="74"/>
        <v>-37</v>
      </c>
      <c r="AF53">
        <f t="shared" ref="AF53:AI53" si="75">MIN(($K53*$L53),($K53*$L53)+$K53*($M53-AF$4))</f>
        <v>-47</v>
      </c>
      <c r="AG53">
        <f t="shared" si="75"/>
        <v>-57</v>
      </c>
      <c r="AH53">
        <f t="shared" si="75"/>
        <v>-67</v>
      </c>
      <c r="AI53">
        <f t="shared" si="75"/>
        <v>-77</v>
      </c>
    </row>
    <row r="54" spans="10:35" x14ac:dyDescent="0.25">
      <c r="J54" s="12" t="s">
        <v>7</v>
      </c>
      <c r="K54">
        <v>1</v>
      </c>
      <c r="L54">
        <f>F9</f>
        <v>18</v>
      </c>
      <c r="M54">
        <v>260</v>
      </c>
      <c r="N54" s="12" t="s">
        <v>6</v>
      </c>
      <c r="O54">
        <f>MIN(+($K54*$L54),($K54*$L54)-$K54*($M54-O$4))</f>
        <v>-82</v>
      </c>
      <c r="P54">
        <f t="shared" ref="P54:AE54" si="76">MIN(+($K54*$L54),($K54*$L54)-$K54*($M54-P$4))</f>
        <v>-72</v>
      </c>
      <c r="Q54">
        <f t="shared" si="76"/>
        <v>-62</v>
      </c>
      <c r="R54">
        <f t="shared" si="76"/>
        <v>-52</v>
      </c>
      <c r="S54">
        <f t="shared" si="76"/>
        <v>-42</v>
      </c>
      <c r="T54">
        <f t="shared" si="76"/>
        <v>-32</v>
      </c>
      <c r="U54">
        <f t="shared" si="76"/>
        <v>-22</v>
      </c>
      <c r="V54">
        <f t="shared" si="76"/>
        <v>-12</v>
      </c>
      <c r="W54">
        <f t="shared" si="76"/>
        <v>-2</v>
      </c>
      <c r="X54">
        <f t="shared" si="76"/>
        <v>8</v>
      </c>
      <c r="Y54">
        <f t="shared" si="76"/>
        <v>18</v>
      </c>
      <c r="Z54">
        <f t="shared" si="76"/>
        <v>18</v>
      </c>
      <c r="AA54">
        <f t="shared" si="76"/>
        <v>18</v>
      </c>
      <c r="AB54">
        <f t="shared" si="76"/>
        <v>18</v>
      </c>
      <c r="AC54">
        <f t="shared" si="76"/>
        <v>18</v>
      </c>
      <c r="AD54">
        <f t="shared" si="76"/>
        <v>18</v>
      </c>
      <c r="AE54">
        <f t="shared" si="76"/>
        <v>18</v>
      </c>
      <c r="AF54">
        <f t="shared" ref="AF54:AI54" si="77">MIN(+($K54*$L54),($K54*$L54)-$K54*($M54-AF$4))</f>
        <v>18</v>
      </c>
      <c r="AG54">
        <f t="shared" si="77"/>
        <v>18</v>
      </c>
      <c r="AH54">
        <f t="shared" si="77"/>
        <v>18</v>
      </c>
      <c r="AI54">
        <f t="shared" si="77"/>
        <v>18</v>
      </c>
    </row>
    <row r="56" spans="10:35" ht="13" x14ac:dyDescent="0.3">
      <c r="J56" s="34" t="s">
        <v>23</v>
      </c>
      <c r="O56">
        <f>O57+O58</f>
        <v>47</v>
      </c>
      <c r="P56">
        <f t="shared" ref="P56:AE56" si="78">P57+P58</f>
        <v>37</v>
      </c>
      <c r="Q56">
        <f t="shared" si="78"/>
        <v>27</v>
      </c>
      <c r="R56">
        <f t="shared" si="78"/>
        <v>17</v>
      </c>
      <c r="S56">
        <f t="shared" si="78"/>
        <v>7</v>
      </c>
      <c r="T56">
        <f t="shared" si="78"/>
        <v>-3</v>
      </c>
      <c r="U56">
        <f t="shared" si="78"/>
        <v>-13</v>
      </c>
      <c r="V56">
        <f t="shared" si="78"/>
        <v>-23</v>
      </c>
      <c r="W56">
        <f t="shared" si="78"/>
        <v>-33</v>
      </c>
      <c r="X56">
        <f t="shared" si="78"/>
        <v>-33</v>
      </c>
      <c r="Y56">
        <f t="shared" si="78"/>
        <v>-33</v>
      </c>
      <c r="Z56">
        <f t="shared" si="78"/>
        <v>-23</v>
      </c>
      <c r="AA56">
        <f t="shared" si="78"/>
        <v>-13</v>
      </c>
      <c r="AB56">
        <f t="shared" si="78"/>
        <v>-3</v>
      </c>
      <c r="AC56">
        <f t="shared" si="78"/>
        <v>7</v>
      </c>
      <c r="AD56">
        <f t="shared" si="78"/>
        <v>17</v>
      </c>
      <c r="AE56">
        <f t="shared" si="78"/>
        <v>27</v>
      </c>
      <c r="AF56">
        <f t="shared" ref="AF56:AI56" si="79">AF57+AF58</f>
        <v>37</v>
      </c>
      <c r="AG56">
        <f t="shared" si="79"/>
        <v>47</v>
      </c>
      <c r="AH56">
        <f t="shared" si="79"/>
        <v>57</v>
      </c>
      <c r="AI56">
        <f t="shared" si="79"/>
        <v>67</v>
      </c>
    </row>
    <row r="57" spans="10:35" x14ac:dyDescent="0.25">
      <c r="J57" s="12" t="s">
        <v>0</v>
      </c>
      <c r="K57">
        <v>1</v>
      </c>
      <c r="L57">
        <f>C8</f>
        <v>35</v>
      </c>
      <c r="M57">
        <v>240</v>
      </c>
      <c r="N57" s="12" t="s">
        <v>10</v>
      </c>
      <c r="O57">
        <f>MAX(-($K57*$L57),-($K57*$L57)+$K57*(O$4-$M57))</f>
        <v>-35</v>
      </c>
      <c r="P57">
        <f t="shared" ref="P57:AE57" si="80">MAX(-($K57*$L57),-($K57*$L57)+$K57*(P$4-$M57))</f>
        <v>-35</v>
      </c>
      <c r="Q57">
        <f t="shared" si="80"/>
        <v>-35</v>
      </c>
      <c r="R57">
        <f t="shared" si="80"/>
        <v>-35</v>
      </c>
      <c r="S57">
        <f t="shared" si="80"/>
        <v>-35</v>
      </c>
      <c r="T57">
        <f t="shared" si="80"/>
        <v>-35</v>
      </c>
      <c r="U57">
        <f t="shared" si="80"/>
        <v>-35</v>
      </c>
      <c r="V57">
        <f t="shared" si="80"/>
        <v>-35</v>
      </c>
      <c r="W57">
        <f t="shared" si="80"/>
        <v>-35</v>
      </c>
      <c r="X57">
        <f t="shared" si="80"/>
        <v>-25</v>
      </c>
      <c r="Y57">
        <f t="shared" si="80"/>
        <v>-15</v>
      </c>
      <c r="Z57">
        <f t="shared" si="80"/>
        <v>-5</v>
      </c>
      <c r="AA57">
        <f t="shared" si="80"/>
        <v>5</v>
      </c>
      <c r="AB57">
        <f t="shared" si="80"/>
        <v>15</v>
      </c>
      <c r="AC57">
        <f t="shared" si="80"/>
        <v>25</v>
      </c>
      <c r="AD57">
        <f t="shared" si="80"/>
        <v>35</v>
      </c>
      <c r="AE57">
        <f t="shared" si="80"/>
        <v>45</v>
      </c>
      <c r="AF57">
        <f t="shared" ref="AF57:AI57" si="81">MAX(-($K57*$L57),-($K57*$L57)+$K57*(AF$4-$M57))</f>
        <v>55</v>
      </c>
      <c r="AG57">
        <f t="shared" si="81"/>
        <v>65</v>
      </c>
      <c r="AH57">
        <f t="shared" si="81"/>
        <v>75</v>
      </c>
      <c r="AI57">
        <f t="shared" si="81"/>
        <v>85</v>
      </c>
    </row>
    <row r="58" spans="10:35" x14ac:dyDescent="0.25">
      <c r="J58" s="12" t="s">
        <v>5</v>
      </c>
      <c r="K58">
        <v>1</v>
      </c>
      <c r="L58">
        <f>F9</f>
        <v>18</v>
      </c>
      <c r="M58">
        <v>260</v>
      </c>
      <c r="N58" s="12" t="s">
        <v>6</v>
      </c>
      <c r="O58">
        <f>MAX(-($K58*$L58),-($K58*$L58)+$K58*($M58-O$4))</f>
        <v>82</v>
      </c>
      <c r="P58">
        <f t="shared" ref="P58:AE58" si="82">MAX(-($K58*$L58),-($K58*$L58)+$K58*($M58-P$4))</f>
        <v>72</v>
      </c>
      <c r="Q58">
        <f t="shared" si="82"/>
        <v>62</v>
      </c>
      <c r="R58">
        <f t="shared" si="82"/>
        <v>52</v>
      </c>
      <c r="S58">
        <f t="shared" si="82"/>
        <v>42</v>
      </c>
      <c r="T58">
        <f t="shared" si="82"/>
        <v>32</v>
      </c>
      <c r="U58">
        <f t="shared" si="82"/>
        <v>22</v>
      </c>
      <c r="V58">
        <f t="shared" si="82"/>
        <v>12</v>
      </c>
      <c r="W58">
        <f t="shared" si="82"/>
        <v>2</v>
      </c>
      <c r="X58">
        <f t="shared" si="82"/>
        <v>-8</v>
      </c>
      <c r="Y58">
        <f t="shared" si="82"/>
        <v>-18</v>
      </c>
      <c r="Z58">
        <f t="shared" si="82"/>
        <v>-18</v>
      </c>
      <c r="AA58">
        <f t="shared" si="82"/>
        <v>-18</v>
      </c>
      <c r="AB58">
        <f t="shared" si="82"/>
        <v>-18</v>
      </c>
      <c r="AC58">
        <f t="shared" si="82"/>
        <v>-18</v>
      </c>
      <c r="AD58">
        <f t="shared" si="82"/>
        <v>-18</v>
      </c>
      <c r="AE58">
        <f t="shared" si="82"/>
        <v>-18</v>
      </c>
      <c r="AF58">
        <f t="shared" ref="AF58:AI58" si="83">MAX(-($K58*$L58),-($K58*$L58)+$K58*($M58-AF$4))</f>
        <v>-18</v>
      </c>
      <c r="AG58">
        <f t="shared" si="83"/>
        <v>-18</v>
      </c>
      <c r="AH58">
        <f t="shared" si="83"/>
        <v>-18</v>
      </c>
      <c r="AI58">
        <f t="shared" si="83"/>
        <v>-18</v>
      </c>
    </row>
    <row r="60" spans="10:35" ht="13" x14ac:dyDescent="0.3">
      <c r="J60" s="34" t="s">
        <v>24</v>
      </c>
      <c r="O60">
        <f t="shared" ref="O60:AD60" si="84">O61+O62</f>
        <v>-47</v>
      </c>
      <c r="P60">
        <f t="shared" si="84"/>
        <v>-37</v>
      </c>
      <c r="Q60">
        <f t="shared" si="84"/>
        <v>-27</v>
      </c>
      <c r="R60">
        <f t="shared" si="84"/>
        <v>-17</v>
      </c>
      <c r="S60">
        <f t="shared" si="84"/>
        <v>-7</v>
      </c>
      <c r="T60">
        <f t="shared" si="84"/>
        <v>3</v>
      </c>
      <c r="U60">
        <f t="shared" si="84"/>
        <v>13</v>
      </c>
      <c r="V60">
        <f t="shared" si="84"/>
        <v>23</v>
      </c>
      <c r="W60">
        <f t="shared" si="84"/>
        <v>33</v>
      </c>
      <c r="X60">
        <f t="shared" si="84"/>
        <v>33</v>
      </c>
      <c r="Y60">
        <f t="shared" si="84"/>
        <v>33</v>
      </c>
      <c r="Z60">
        <f t="shared" si="84"/>
        <v>23</v>
      </c>
      <c r="AA60">
        <f t="shared" si="84"/>
        <v>13</v>
      </c>
      <c r="AB60">
        <f t="shared" si="84"/>
        <v>3</v>
      </c>
      <c r="AC60">
        <f t="shared" si="84"/>
        <v>-7</v>
      </c>
      <c r="AD60">
        <f t="shared" si="84"/>
        <v>-17</v>
      </c>
      <c r="AE60">
        <f t="shared" ref="AE60:AI60" si="85">AE61+AE62</f>
        <v>-27</v>
      </c>
      <c r="AF60">
        <f t="shared" si="85"/>
        <v>-37</v>
      </c>
      <c r="AG60">
        <f t="shared" si="85"/>
        <v>-47</v>
      </c>
      <c r="AH60">
        <f t="shared" si="85"/>
        <v>-57</v>
      </c>
      <c r="AI60">
        <f t="shared" si="85"/>
        <v>-67</v>
      </c>
    </row>
    <row r="61" spans="10:35" x14ac:dyDescent="0.25">
      <c r="J61" s="12" t="s">
        <v>11</v>
      </c>
      <c r="K61">
        <v>1</v>
      </c>
      <c r="L61">
        <f>C8</f>
        <v>35</v>
      </c>
      <c r="M61">
        <v>240</v>
      </c>
      <c r="N61" s="12" t="s">
        <v>10</v>
      </c>
      <c r="O61">
        <f t="shared" ref="O61:AD61" si="86">MIN(($K61*$L61),($K61*$L61)+$K61*($M61-O$4))</f>
        <v>35</v>
      </c>
      <c r="P61">
        <f t="shared" si="86"/>
        <v>35</v>
      </c>
      <c r="Q61">
        <f t="shared" si="86"/>
        <v>35</v>
      </c>
      <c r="R61">
        <f t="shared" si="86"/>
        <v>35</v>
      </c>
      <c r="S61">
        <f t="shared" si="86"/>
        <v>35</v>
      </c>
      <c r="T61">
        <f t="shared" si="86"/>
        <v>35</v>
      </c>
      <c r="U61">
        <f t="shared" si="86"/>
        <v>35</v>
      </c>
      <c r="V61">
        <f t="shared" si="86"/>
        <v>35</v>
      </c>
      <c r="W61">
        <f t="shared" si="86"/>
        <v>35</v>
      </c>
      <c r="X61">
        <f t="shared" si="86"/>
        <v>25</v>
      </c>
      <c r="Y61">
        <f t="shared" si="86"/>
        <v>15</v>
      </c>
      <c r="Z61">
        <f t="shared" si="86"/>
        <v>5</v>
      </c>
      <c r="AA61">
        <f t="shared" si="86"/>
        <v>-5</v>
      </c>
      <c r="AB61">
        <f t="shared" si="86"/>
        <v>-15</v>
      </c>
      <c r="AC61">
        <f t="shared" si="86"/>
        <v>-25</v>
      </c>
      <c r="AD61">
        <f t="shared" si="86"/>
        <v>-35</v>
      </c>
      <c r="AE61">
        <f t="shared" ref="AE61:AI61" si="87">MIN(($K61*$L61),($K61*$L61)+$K61*($M61-AE$4))</f>
        <v>-45</v>
      </c>
      <c r="AF61">
        <f t="shared" si="87"/>
        <v>-55</v>
      </c>
      <c r="AG61">
        <f t="shared" si="87"/>
        <v>-65</v>
      </c>
      <c r="AH61">
        <f t="shared" si="87"/>
        <v>-75</v>
      </c>
      <c r="AI61">
        <f t="shared" si="87"/>
        <v>-85</v>
      </c>
    </row>
    <row r="62" spans="10:35" x14ac:dyDescent="0.25">
      <c r="J62" s="12" t="s">
        <v>7</v>
      </c>
      <c r="K62">
        <v>1</v>
      </c>
      <c r="L62">
        <f>F9</f>
        <v>18</v>
      </c>
      <c r="M62">
        <v>260</v>
      </c>
      <c r="N62" s="12" t="s">
        <v>6</v>
      </c>
      <c r="O62">
        <f t="shared" ref="O62:AD62" si="88">MIN(+($K62*$L62),($K62*$L62)-$K62*($M62-O$4))</f>
        <v>-82</v>
      </c>
      <c r="P62">
        <f t="shared" si="88"/>
        <v>-72</v>
      </c>
      <c r="Q62">
        <f t="shared" si="88"/>
        <v>-62</v>
      </c>
      <c r="R62">
        <f t="shared" si="88"/>
        <v>-52</v>
      </c>
      <c r="S62">
        <f t="shared" si="88"/>
        <v>-42</v>
      </c>
      <c r="T62">
        <f t="shared" si="88"/>
        <v>-32</v>
      </c>
      <c r="U62">
        <f t="shared" si="88"/>
        <v>-22</v>
      </c>
      <c r="V62">
        <f t="shared" si="88"/>
        <v>-12</v>
      </c>
      <c r="W62">
        <f t="shared" si="88"/>
        <v>-2</v>
      </c>
      <c r="X62">
        <f t="shared" si="88"/>
        <v>8</v>
      </c>
      <c r="Y62">
        <f t="shared" si="88"/>
        <v>18</v>
      </c>
      <c r="Z62">
        <f t="shared" si="88"/>
        <v>18</v>
      </c>
      <c r="AA62">
        <f t="shared" si="88"/>
        <v>18</v>
      </c>
      <c r="AB62">
        <f t="shared" si="88"/>
        <v>18</v>
      </c>
      <c r="AC62">
        <f t="shared" si="88"/>
        <v>18</v>
      </c>
      <c r="AD62">
        <f t="shared" si="88"/>
        <v>18</v>
      </c>
      <c r="AE62">
        <f t="shared" ref="AE62:AI62" si="89">MIN(+($K62*$L62),($K62*$L62)-$K62*($M62-AE$4))</f>
        <v>18</v>
      </c>
      <c r="AF62">
        <f t="shared" si="89"/>
        <v>18</v>
      </c>
      <c r="AG62">
        <f t="shared" si="89"/>
        <v>18</v>
      </c>
      <c r="AH62">
        <f t="shared" si="89"/>
        <v>18</v>
      </c>
      <c r="AI62">
        <f t="shared" si="89"/>
        <v>18</v>
      </c>
    </row>
    <row r="64" spans="10:35" ht="13" x14ac:dyDescent="0.3">
      <c r="J64" s="34" t="s">
        <v>25</v>
      </c>
      <c r="O64">
        <f t="shared" ref="O64:AD64" si="90">O65+O66</f>
        <v>47</v>
      </c>
      <c r="P64">
        <f t="shared" si="90"/>
        <v>37</v>
      </c>
      <c r="Q64">
        <f t="shared" si="90"/>
        <v>27</v>
      </c>
      <c r="R64">
        <f t="shared" si="90"/>
        <v>17</v>
      </c>
      <c r="S64">
        <f t="shared" si="90"/>
        <v>7</v>
      </c>
      <c r="T64">
        <f t="shared" si="90"/>
        <v>-3</v>
      </c>
      <c r="U64">
        <f t="shared" si="90"/>
        <v>-13</v>
      </c>
      <c r="V64">
        <f t="shared" si="90"/>
        <v>-23</v>
      </c>
      <c r="W64">
        <f t="shared" si="90"/>
        <v>-33</v>
      </c>
      <c r="X64">
        <f t="shared" si="90"/>
        <v>-33</v>
      </c>
      <c r="Y64">
        <f t="shared" si="90"/>
        <v>-33</v>
      </c>
      <c r="Z64">
        <f t="shared" si="90"/>
        <v>-23</v>
      </c>
      <c r="AA64">
        <f t="shared" si="90"/>
        <v>-13</v>
      </c>
      <c r="AB64">
        <f t="shared" si="90"/>
        <v>-3</v>
      </c>
      <c r="AC64">
        <f t="shared" si="90"/>
        <v>7</v>
      </c>
      <c r="AD64">
        <f t="shared" si="90"/>
        <v>17</v>
      </c>
      <c r="AE64">
        <f t="shared" ref="AE64:AI64" si="91">AE65+AE66</f>
        <v>27</v>
      </c>
      <c r="AF64">
        <f t="shared" si="91"/>
        <v>37</v>
      </c>
      <c r="AG64">
        <f t="shared" si="91"/>
        <v>47</v>
      </c>
      <c r="AH64">
        <f t="shared" si="91"/>
        <v>57</v>
      </c>
      <c r="AI64">
        <f t="shared" si="91"/>
        <v>67</v>
      </c>
    </row>
    <row r="65" spans="10:35" x14ac:dyDescent="0.25">
      <c r="J65" s="12" t="s">
        <v>0</v>
      </c>
      <c r="K65">
        <v>1</v>
      </c>
      <c r="L65">
        <f>C9</f>
        <v>23</v>
      </c>
      <c r="M65">
        <v>260</v>
      </c>
      <c r="N65" s="12" t="s">
        <v>1</v>
      </c>
      <c r="O65">
        <f t="shared" ref="O65:AD65" si="92">MAX(-($K65*$L65),-($K65*$L65)+$K65*(O$4-$M65))</f>
        <v>-23</v>
      </c>
      <c r="P65">
        <f t="shared" si="92"/>
        <v>-23</v>
      </c>
      <c r="Q65">
        <f t="shared" si="92"/>
        <v>-23</v>
      </c>
      <c r="R65">
        <f t="shared" si="92"/>
        <v>-23</v>
      </c>
      <c r="S65">
        <f t="shared" si="92"/>
        <v>-23</v>
      </c>
      <c r="T65">
        <f t="shared" si="92"/>
        <v>-23</v>
      </c>
      <c r="U65">
        <f t="shared" si="92"/>
        <v>-23</v>
      </c>
      <c r="V65">
        <f t="shared" si="92"/>
        <v>-23</v>
      </c>
      <c r="W65">
        <f t="shared" si="92"/>
        <v>-23</v>
      </c>
      <c r="X65">
        <f t="shared" si="92"/>
        <v>-23</v>
      </c>
      <c r="Y65">
        <f t="shared" si="92"/>
        <v>-23</v>
      </c>
      <c r="Z65">
        <f t="shared" si="92"/>
        <v>-13</v>
      </c>
      <c r="AA65">
        <f t="shared" si="92"/>
        <v>-3</v>
      </c>
      <c r="AB65">
        <f t="shared" si="92"/>
        <v>7</v>
      </c>
      <c r="AC65">
        <f t="shared" si="92"/>
        <v>17</v>
      </c>
      <c r="AD65">
        <f t="shared" si="92"/>
        <v>27</v>
      </c>
      <c r="AE65">
        <f t="shared" ref="AE65:AI65" si="93">MAX(-($K65*$L65),-($K65*$L65)+$K65*(AE$4-$M65))</f>
        <v>37</v>
      </c>
      <c r="AF65">
        <f t="shared" si="93"/>
        <v>47</v>
      </c>
      <c r="AG65">
        <f t="shared" si="93"/>
        <v>57</v>
      </c>
      <c r="AH65">
        <f t="shared" si="93"/>
        <v>67</v>
      </c>
      <c r="AI65">
        <f t="shared" si="93"/>
        <v>77</v>
      </c>
    </row>
    <row r="66" spans="10:35" x14ac:dyDescent="0.25">
      <c r="J66" s="12" t="s">
        <v>5</v>
      </c>
      <c r="K66">
        <v>1</v>
      </c>
      <c r="L66">
        <f>F8</f>
        <v>10</v>
      </c>
      <c r="M66">
        <v>240</v>
      </c>
      <c r="N66" s="12" t="s">
        <v>14</v>
      </c>
      <c r="O66">
        <f t="shared" ref="O66:AD66" si="94">MAX(-($K66*$L66),-($K66*$L66)+$K66*($M66-O$4))</f>
        <v>70</v>
      </c>
      <c r="P66">
        <f t="shared" si="94"/>
        <v>60</v>
      </c>
      <c r="Q66">
        <f t="shared" si="94"/>
        <v>50</v>
      </c>
      <c r="R66">
        <f t="shared" si="94"/>
        <v>40</v>
      </c>
      <c r="S66">
        <f t="shared" si="94"/>
        <v>30</v>
      </c>
      <c r="T66">
        <f t="shared" si="94"/>
        <v>20</v>
      </c>
      <c r="U66">
        <f t="shared" si="94"/>
        <v>10</v>
      </c>
      <c r="V66">
        <f t="shared" si="94"/>
        <v>0</v>
      </c>
      <c r="W66">
        <f t="shared" si="94"/>
        <v>-10</v>
      </c>
      <c r="X66">
        <f t="shared" si="94"/>
        <v>-10</v>
      </c>
      <c r="Y66">
        <f t="shared" si="94"/>
        <v>-10</v>
      </c>
      <c r="Z66">
        <f t="shared" si="94"/>
        <v>-10</v>
      </c>
      <c r="AA66">
        <f t="shared" si="94"/>
        <v>-10</v>
      </c>
      <c r="AB66">
        <f t="shared" si="94"/>
        <v>-10</v>
      </c>
      <c r="AC66">
        <f t="shared" si="94"/>
        <v>-10</v>
      </c>
      <c r="AD66">
        <f t="shared" si="94"/>
        <v>-10</v>
      </c>
      <c r="AE66">
        <f t="shared" ref="AE66:AI66" si="95">MAX(-($K66*$L66),-($K66*$L66)+$K66*($M66-AE$4))</f>
        <v>-10</v>
      </c>
      <c r="AF66">
        <f t="shared" si="95"/>
        <v>-10</v>
      </c>
      <c r="AG66">
        <f t="shared" si="95"/>
        <v>-10</v>
      </c>
      <c r="AH66">
        <f t="shared" si="95"/>
        <v>-10</v>
      </c>
      <c r="AI66">
        <f t="shared" si="95"/>
        <v>-10</v>
      </c>
    </row>
    <row r="68" spans="10:35" ht="13" x14ac:dyDescent="0.3">
      <c r="J68" s="34" t="s">
        <v>26</v>
      </c>
      <c r="O68">
        <f t="shared" ref="O68:AD68" si="96">O69+O70</f>
        <v>-47</v>
      </c>
      <c r="P68">
        <f t="shared" si="96"/>
        <v>-37</v>
      </c>
      <c r="Q68">
        <f t="shared" si="96"/>
        <v>-27</v>
      </c>
      <c r="R68">
        <f t="shared" si="96"/>
        <v>-17</v>
      </c>
      <c r="S68">
        <f t="shared" si="96"/>
        <v>-7</v>
      </c>
      <c r="T68">
        <f t="shared" si="96"/>
        <v>3</v>
      </c>
      <c r="U68">
        <f t="shared" si="96"/>
        <v>13</v>
      </c>
      <c r="V68">
        <f t="shared" si="96"/>
        <v>23</v>
      </c>
      <c r="W68">
        <f t="shared" si="96"/>
        <v>33</v>
      </c>
      <c r="X68">
        <f t="shared" si="96"/>
        <v>33</v>
      </c>
      <c r="Y68">
        <f t="shared" si="96"/>
        <v>33</v>
      </c>
      <c r="Z68">
        <f t="shared" si="96"/>
        <v>23</v>
      </c>
      <c r="AA68">
        <f t="shared" si="96"/>
        <v>13</v>
      </c>
      <c r="AB68">
        <f t="shared" si="96"/>
        <v>3</v>
      </c>
      <c r="AC68">
        <f t="shared" si="96"/>
        <v>-7</v>
      </c>
      <c r="AD68">
        <f t="shared" si="96"/>
        <v>-17</v>
      </c>
      <c r="AE68">
        <f t="shared" ref="AE68:AI68" si="97">AE69+AE70</f>
        <v>-27</v>
      </c>
      <c r="AF68">
        <f t="shared" si="97"/>
        <v>-37</v>
      </c>
      <c r="AG68">
        <f t="shared" si="97"/>
        <v>-47</v>
      </c>
      <c r="AH68">
        <f t="shared" si="97"/>
        <v>-57</v>
      </c>
      <c r="AI68">
        <f t="shared" si="97"/>
        <v>-67</v>
      </c>
    </row>
    <row r="69" spans="10:35" x14ac:dyDescent="0.25">
      <c r="J69" s="12" t="s">
        <v>11</v>
      </c>
      <c r="K69">
        <v>1</v>
      </c>
      <c r="L69">
        <f>C9</f>
        <v>23</v>
      </c>
      <c r="M69">
        <v>260</v>
      </c>
      <c r="N69" s="12" t="s">
        <v>1</v>
      </c>
      <c r="O69">
        <f t="shared" ref="O69:AD69" si="98">MIN(($K69*$L69),($K69*$L69)+$K69*($M69-O$4))</f>
        <v>23</v>
      </c>
      <c r="P69">
        <f t="shared" si="98"/>
        <v>23</v>
      </c>
      <c r="Q69">
        <f t="shared" si="98"/>
        <v>23</v>
      </c>
      <c r="R69">
        <f t="shared" si="98"/>
        <v>23</v>
      </c>
      <c r="S69">
        <f t="shared" si="98"/>
        <v>23</v>
      </c>
      <c r="T69">
        <f t="shared" si="98"/>
        <v>23</v>
      </c>
      <c r="U69">
        <f t="shared" si="98"/>
        <v>23</v>
      </c>
      <c r="V69">
        <f t="shared" si="98"/>
        <v>23</v>
      </c>
      <c r="W69">
        <f t="shared" si="98"/>
        <v>23</v>
      </c>
      <c r="X69">
        <f t="shared" si="98"/>
        <v>23</v>
      </c>
      <c r="Y69">
        <f t="shared" si="98"/>
        <v>23</v>
      </c>
      <c r="Z69">
        <f t="shared" si="98"/>
        <v>13</v>
      </c>
      <c r="AA69">
        <f t="shared" si="98"/>
        <v>3</v>
      </c>
      <c r="AB69">
        <f t="shared" si="98"/>
        <v>-7</v>
      </c>
      <c r="AC69">
        <f t="shared" si="98"/>
        <v>-17</v>
      </c>
      <c r="AD69">
        <f t="shared" si="98"/>
        <v>-27</v>
      </c>
      <c r="AE69">
        <f t="shared" ref="AE69:AI69" si="99">MIN(($K69*$L69),($K69*$L69)+$K69*($M69-AE$4))</f>
        <v>-37</v>
      </c>
      <c r="AF69">
        <f t="shared" si="99"/>
        <v>-47</v>
      </c>
      <c r="AG69">
        <f t="shared" si="99"/>
        <v>-57</v>
      </c>
      <c r="AH69">
        <f t="shared" si="99"/>
        <v>-67</v>
      </c>
      <c r="AI69">
        <f t="shared" si="99"/>
        <v>-77</v>
      </c>
    </row>
    <row r="70" spans="10:35" x14ac:dyDescent="0.25">
      <c r="J70" s="12" t="s">
        <v>7</v>
      </c>
      <c r="K70">
        <v>1</v>
      </c>
      <c r="L70">
        <f>F8</f>
        <v>10</v>
      </c>
      <c r="M70">
        <v>240</v>
      </c>
      <c r="N70" s="12" t="s">
        <v>14</v>
      </c>
      <c r="O70">
        <f t="shared" ref="O70:AD70" si="100">MIN(+($K70*$L70),($K70*$L70)-$K70*($M70-O$4))</f>
        <v>-70</v>
      </c>
      <c r="P70">
        <f t="shared" si="100"/>
        <v>-60</v>
      </c>
      <c r="Q70">
        <f t="shared" si="100"/>
        <v>-50</v>
      </c>
      <c r="R70">
        <f t="shared" si="100"/>
        <v>-40</v>
      </c>
      <c r="S70">
        <f t="shared" si="100"/>
        <v>-30</v>
      </c>
      <c r="T70">
        <f t="shared" si="100"/>
        <v>-20</v>
      </c>
      <c r="U70">
        <f t="shared" si="100"/>
        <v>-10</v>
      </c>
      <c r="V70">
        <f t="shared" si="100"/>
        <v>0</v>
      </c>
      <c r="W70">
        <f t="shared" si="100"/>
        <v>10</v>
      </c>
      <c r="X70">
        <f t="shared" si="100"/>
        <v>10</v>
      </c>
      <c r="Y70">
        <f t="shared" si="100"/>
        <v>10</v>
      </c>
      <c r="Z70">
        <f t="shared" si="100"/>
        <v>10</v>
      </c>
      <c r="AA70">
        <f t="shared" si="100"/>
        <v>10</v>
      </c>
      <c r="AB70">
        <f t="shared" si="100"/>
        <v>10</v>
      </c>
      <c r="AC70">
        <f t="shared" si="100"/>
        <v>10</v>
      </c>
      <c r="AD70">
        <f t="shared" si="100"/>
        <v>10</v>
      </c>
      <c r="AE70">
        <f t="shared" ref="AE70:AI70" si="101">MIN(+($K70*$L70),($K70*$L70)-$K70*($M70-AE$4))</f>
        <v>10</v>
      </c>
      <c r="AF70">
        <f t="shared" si="101"/>
        <v>10</v>
      </c>
      <c r="AG70">
        <f t="shared" si="101"/>
        <v>10</v>
      </c>
      <c r="AH70">
        <f t="shared" si="101"/>
        <v>10</v>
      </c>
      <c r="AI70">
        <f t="shared" si="101"/>
        <v>10</v>
      </c>
    </row>
    <row r="72" spans="10:35" ht="13" x14ac:dyDescent="0.3">
      <c r="J72" s="35" t="s">
        <v>74</v>
      </c>
      <c r="O72">
        <f t="shared" ref="O72:AD72" si="102">O73+O74</f>
        <v>-105</v>
      </c>
      <c r="P72">
        <f t="shared" si="102"/>
        <v>-95</v>
      </c>
      <c r="Q72">
        <f t="shared" si="102"/>
        <v>-85</v>
      </c>
      <c r="R72">
        <f t="shared" si="102"/>
        <v>-75</v>
      </c>
      <c r="S72">
        <f t="shared" si="102"/>
        <v>-65</v>
      </c>
      <c r="T72">
        <f t="shared" si="102"/>
        <v>-55</v>
      </c>
      <c r="U72">
        <f t="shared" si="102"/>
        <v>-45</v>
      </c>
      <c r="V72">
        <f t="shared" si="102"/>
        <v>-35</v>
      </c>
      <c r="W72">
        <f t="shared" si="102"/>
        <v>-25</v>
      </c>
      <c r="X72">
        <f t="shared" si="102"/>
        <v>-15</v>
      </c>
      <c r="Y72">
        <f t="shared" si="102"/>
        <v>-5</v>
      </c>
      <c r="Z72">
        <f t="shared" si="102"/>
        <v>5</v>
      </c>
      <c r="AA72">
        <f t="shared" si="102"/>
        <v>15</v>
      </c>
      <c r="AB72">
        <f t="shared" si="102"/>
        <v>25</v>
      </c>
      <c r="AC72">
        <f t="shared" si="102"/>
        <v>35</v>
      </c>
      <c r="AD72">
        <f t="shared" si="102"/>
        <v>45</v>
      </c>
      <c r="AE72">
        <f t="shared" ref="AE72:AI72" si="103">AE73+AE74</f>
        <v>55</v>
      </c>
      <c r="AF72">
        <f t="shared" si="103"/>
        <v>65</v>
      </c>
      <c r="AG72">
        <f t="shared" si="103"/>
        <v>75</v>
      </c>
      <c r="AH72">
        <f t="shared" si="103"/>
        <v>85</v>
      </c>
      <c r="AI72">
        <f t="shared" si="103"/>
        <v>95</v>
      </c>
    </row>
    <row r="73" spans="10:35" x14ac:dyDescent="0.25">
      <c r="J73" s="12" t="s">
        <v>0</v>
      </c>
      <c r="K73">
        <v>1</v>
      </c>
      <c r="L73">
        <f>C9</f>
        <v>23</v>
      </c>
      <c r="M73">
        <v>260</v>
      </c>
      <c r="N73" s="12" t="s">
        <v>1</v>
      </c>
      <c r="O73">
        <f t="shared" ref="O73:AD73" si="104">MAX(-($K73*$L73),-($K73*$L73)+$K73*(O$4-$M73))</f>
        <v>-23</v>
      </c>
      <c r="P73">
        <f t="shared" si="104"/>
        <v>-23</v>
      </c>
      <c r="Q73">
        <f t="shared" si="104"/>
        <v>-23</v>
      </c>
      <c r="R73">
        <f t="shared" si="104"/>
        <v>-23</v>
      </c>
      <c r="S73">
        <f t="shared" si="104"/>
        <v>-23</v>
      </c>
      <c r="T73">
        <f t="shared" si="104"/>
        <v>-23</v>
      </c>
      <c r="U73">
        <f t="shared" si="104"/>
        <v>-23</v>
      </c>
      <c r="V73">
        <f t="shared" si="104"/>
        <v>-23</v>
      </c>
      <c r="W73">
        <f t="shared" si="104"/>
        <v>-23</v>
      </c>
      <c r="X73">
        <f t="shared" si="104"/>
        <v>-23</v>
      </c>
      <c r="Y73">
        <f t="shared" si="104"/>
        <v>-23</v>
      </c>
      <c r="Z73">
        <f t="shared" si="104"/>
        <v>-13</v>
      </c>
      <c r="AA73">
        <f t="shared" si="104"/>
        <v>-3</v>
      </c>
      <c r="AB73">
        <f t="shared" si="104"/>
        <v>7</v>
      </c>
      <c r="AC73">
        <f t="shared" si="104"/>
        <v>17</v>
      </c>
      <c r="AD73">
        <f t="shared" si="104"/>
        <v>27</v>
      </c>
      <c r="AE73">
        <f t="shared" ref="AE73:AI73" si="105">MAX(-($K73*$L73),-($K73*$L73)+$K73*(AE$4-$M73))</f>
        <v>37</v>
      </c>
      <c r="AF73">
        <f t="shared" si="105"/>
        <v>47</v>
      </c>
      <c r="AG73">
        <f t="shared" si="105"/>
        <v>57</v>
      </c>
      <c r="AH73">
        <f t="shared" si="105"/>
        <v>67</v>
      </c>
      <c r="AI73">
        <f t="shared" si="105"/>
        <v>77</v>
      </c>
    </row>
    <row r="74" spans="10:35" x14ac:dyDescent="0.25">
      <c r="J74" s="12" t="s">
        <v>7</v>
      </c>
      <c r="K74">
        <v>1</v>
      </c>
      <c r="L74">
        <f>F9</f>
        <v>18</v>
      </c>
      <c r="M74">
        <v>260</v>
      </c>
      <c r="N74" s="12" t="s">
        <v>6</v>
      </c>
      <c r="O74">
        <f t="shared" ref="O74:AD74" si="106">MIN(+($K74*$L74),($K74*$L74)-$K74*($M74-O$4))</f>
        <v>-82</v>
      </c>
      <c r="P74">
        <f t="shared" si="106"/>
        <v>-72</v>
      </c>
      <c r="Q74">
        <f t="shared" si="106"/>
        <v>-62</v>
      </c>
      <c r="R74">
        <f t="shared" si="106"/>
        <v>-52</v>
      </c>
      <c r="S74">
        <f t="shared" si="106"/>
        <v>-42</v>
      </c>
      <c r="T74">
        <f t="shared" si="106"/>
        <v>-32</v>
      </c>
      <c r="U74">
        <f t="shared" si="106"/>
        <v>-22</v>
      </c>
      <c r="V74">
        <f t="shared" si="106"/>
        <v>-12</v>
      </c>
      <c r="W74">
        <f t="shared" si="106"/>
        <v>-2</v>
      </c>
      <c r="X74">
        <f t="shared" si="106"/>
        <v>8</v>
      </c>
      <c r="Y74">
        <f t="shared" si="106"/>
        <v>18</v>
      </c>
      <c r="Z74">
        <f t="shared" si="106"/>
        <v>18</v>
      </c>
      <c r="AA74">
        <f t="shared" si="106"/>
        <v>18</v>
      </c>
      <c r="AB74">
        <f t="shared" si="106"/>
        <v>18</v>
      </c>
      <c r="AC74">
        <f t="shared" si="106"/>
        <v>18</v>
      </c>
      <c r="AD74">
        <f t="shared" si="106"/>
        <v>18</v>
      </c>
      <c r="AE74">
        <f t="shared" ref="AE74:AI74" si="107">MIN(+($K74*$L74),($K74*$L74)-$K74*($M74-AE$4))</f>
        <v>18</v>
      </c>
      <c r="AF74">
        <f t="shared" si="107"/>
        <v>18</v>
      </c>
      <c r="AG74">
        <f t="shared" si="107"/>
        <v>18</v>
      </c>
      <c r="AH74">
        <f t="shared" si="107"/>
        <v>18</v>
      </c>
      <c r="AI74">
        <f t="shared" si="107"/>
        <v>18</v>
      </c>
    </row>
    <row r="76" spans="10:35" ht="13" x14ac:dyDescent="0.3">
      <c r="J76" s="34" t="s">
        <v>75</v>
      </c>
      <c r="O76">
        <f t="shared" ref="O76:AD76" si="108">O77+O78</f>
        <v>105</v>
      </c>
      <c r="P76">
        <f t="shared" si="108"/>
        <v>95</v>
      </c>
      <c r="Q76">
        <f t="shared" si="108"/>
        <v>85</v>
      </c>
      <c r="R76">
        <f t="shared" si="108"/>
        <v>75</v>
      </c>
      <c r="S76">
        <f t="shared" si="108"/>
        <v>65</v>
      </c>
      <c r="T76">
        <f t="shared" si="108"/>
        <v>55</v>
      </c>
      <c r="U76">
        <f t="shared" si="108"/>
        <v>45</v>
      </c>
      <c r="V76">
        <f t="shared" si="108"/>
        <v>35</v>
      </c>
      <c r="W76">
        <f t="shared" si="108"/>
        <v>25</v>
      </c>
      <c r="X76">
        <f t="shared" si="108"/>
        <v>15</v>
      </c>
      <c r="Y76">
        <f t="shared" si="108"/>
        <v>5</v>
      </c>
      <c r="Z76">
        <f t="shared" si="108"/>
        <v>-5</v>
      </c>
      <c r="AA76">
        <f t="shared" si="108"/>
        <v>-15</v>
      </c>
      <c r="AB76">
        <f t="shared" si="108"/>
        <v>-25</v>
      </c>
      <c r="AC76">
        <f t="shared" si="108"/>
        <v>-35</v>
      </c>
      <c r="AD76">
        <f t="shared" si="108"/>
        <v>-45</v>
      </c>
      <c r="AE76">
        <f t="shared" ref="AE76:AI76" si="109">AE77+AE78</f>
        <v>-55</v>
      </c>
      <c r="AF76">
        <f t="shared" si="109"/>
        <v>-65</v>
      </c>
      <c r="AG76">
        <f t="shared" si="109"/>
        <v>-75</v>
      </c>
      <c r="AH76">
        <f t="shared" si="109"/>
        <v>-85</v>
      </c>
      <c r="AI76">
        <f t="shared" si="109"/>
        <v>-95</v>
      </c>
    </row>
    <row r="77" spans="10:35" x14ac:dyDescent="0.25">
      <c r="J77" s="12" t="s">
        <v>11</v>
      </c>
      <c r="K77">
        <v>1</v>
      </c>
      <c r="L77">
        <f>C9</f>
        <v>23</v>
      </c>
      <c r="M77">
        <v>260</v>
      </c>
      <c r="N77" s="12" t="s">
        <v>1</v>
      </c>
      <c r="O77">
        <f t="shared" ref="O77:AD77" si="110">MIN(($K77*$L77),($K77*$L77)+$K77*($M77-O$4))</f>
        <v>23</v>
      </c>
      <c r="P77">
        <f t="shared" si="110"/>
        <v>23</v>
      </c>
      <c r="Q77">
        <f t="shared" si="110"/>
        <v>23</v>
      </c>
      <c r="R77">
        <f t="shared" si="110"/>
        <v>23</v>
      </c>
      <c r="S77">
        <f t="shared" si="110"/>
        <v>23</v>
      </c>
      <c r="T77">
        <f t="shared" si="110"/>
        <v>23</v>
      </c>
      <c r="U77">
        <f t="shared" si="110"/>
        <v>23</v>
      </c>
      <c r="V77">
        <f t="shared" si="110"/>
        <v>23</v>
      </c>
      <c r="W77">
        <f t="shared" si="110"/>
        <v>23</v>
      </c>
      <c r="X77">
        <f t="shared" si="110"/>
        <v>23</v>
      </c>
      <c r="Y77">
        <f t="shared" si="110"/>
        <v>23</v>
      </c>
      <c r="Z77">
        <f t="shared" si="110"/>
        <v>13</v>
      </c>
      <c r="AA77">
        <f t="shared" si="110"/>
        <v>3</v>
      </c>
      <c r="AB77">
        <f t="shared" si="110"/>
        <v>-7</v>
      </c>
      <c r="AC77">
        <f t="shared" si="110"/>
        <v>-17</v>
      </c>
      <c r="AD77">
        <f t="shared" si="110"/>
        <v>-27</v>
      </c>
      <c r="AE77">
        <f t="shared" ref="AE77:AI77" si="111">MIN(($K77*$L77),($K77*$L77)+$K77*($M77-AE$4))</f>
        <v>-37</v>
      </c>
      <c r="AF77">
        <f t="shared" si="111"/>
        <v>-47</v>
      </c>
      <c r="AG77">
        <f t="shared" si="111"/>
        <v>-57</v>
      </c>
      <c r="AH77">
        <f t="shared" si="111"/>
        <v>-67</v>
      </c>
      <c r="AI77">
        <f t="shared" si="111"/>
        <v>-77</v>
      </c>
    </row>
    <row r="78" spans="10:35" x14ac:dyDescent="0.25">
      <c r="J78" s="12" t="s">
        <v>5</v>
      </c>
      <c r="K78">
        <v>1</v>
      </c>
      <c r="L78">
        <f>F9</f>
        <v>18</v>
      </c>
      <c r="M78">
        <v>260</v>
      </c>
      <c r="N78" s="12" t="s">
        <v>6</v>
      </c>
      <c r="O78">
        <f t="shared" ref="O78:AD78" si="112">MAX(-($K78*$L78),-($K78*$L78)+$K78*($M78-O$4))</f>
        <v>82</v>
      </c>
      <c r="P78">
        <f t="shared" si="112"/>
        <v>72</v>
      </c>
      <c r="Q78">
        <f t="shared" si="112"/>
        <v>62</v>
      </c>
      <c r="R78">
        <f t="shared" si="112"/>
        <v>52</v>
      </c>
      <c r="S78">
        <f t="shared" si="112"/>
        <v>42</v>
      </c>
      <c r="T78">
        <f t="shared" si="112"/>
        <v>32</v>
      </c>
      <c r="U78">
        <f t="shared" si="112"/>
        <v>22</v>
      </c>
      <c r="V78">
        <f t="shared" si="112"/>
        <v>12</v>
      </c>
      <c r="W78">
        <f t="shared" si="112"/>
        <v>2</v>
      </c>
      <c r="X78">
        <f t="shared" si="112"/>
        <v>-8</v>
      </c>
      <c r="Y78">
        <f t="shared" si="112"/>
        <v>-18</v>
      </c>
      <c r="Z78">
        <f t="shared" si="112"/>
        <v>-18</v>
      </c>
      <c r="AA78">
        <f t="shared" si="112"/>
        <v>-18</v>
      </c>
      <c r="AB78">
        <f t="shared" si="112"/>
        <v>-18</v>
      </c>
      <c r="AC78">
        <f t="shared" si="112"/>
        <v>-18</v>
      </c>
      <c r="AD78">
        <f t="shared" si="112"/>
        <v>-18</v>
      </c>
      <c r="AE78">
        <f t="shared" ref="AE78:AI78" si="113">MAX(-($K78*$L78),-($K78*$L78)+$K78*($M78-AE$4))</f>
        <v>-18</v>
      </c>
      <c r="AF78">
        <f t="shared" si="113"/>
        <v>-18</v>
      </c>
      <c r="AG78">
        <f t="shared" si="113"/>
        <v>-18</v>
      </c>
      <c r="AH78">
        <f t="shared" si="113"/>
        <v>-18</v>
      </c>
      <c r="AI78">
        <f t="shared" si="113"/>
        <v>-18</v>
      </c>
    </row>
    <row r="80" spans="10:35" ht="13" x14ac:dyDescent="0.3">
      <c r="J80" s="35" t="s">
        <v>27</v>
      </c>
      <c r="K80" s="36" t="s">
        <v>76</v>
      </c>
      <c r="O80" s="48">
        <f>O81+O82</f>
        <v>-7.9918112948726332</v>
      </c>
      <c r="P80" s="48">
        <f t="shared" ref="P80:AI80" si="114">P81+P82</f>
        <v>-7.9658232706614065</v>
      </c>
      <c r="Q80" s="48">
        <f t="shared" si="114"/>
        <v>-7.8847061314782145</v>
      </c>
      <c r="R80" s="48">
        <f t="shared" si="114"/>
        <v>-7.6750710862184093</v>
      </c>
      <c r="S80" s="48">
        <f t="shared" si="114"/>
        <v>-7.2137683655463078</v>
      </c>
      <c r="T80" s="48">
        <f t="shared" si="114"/>
        <v>-6.3288146007597312</v>
      </c>
      <c r="U80" s="48">
        <f t="shared" si="114"/>
        <v>-4.8187666797853126</v>
      </c>
      <c r="V80" s="48">
        <f t="shared" si="114"/>
        <v>-2.4868906278462219</v>
      </c>
      <c r="W80" s="48">
        <f t="shared" si="114"/>
        <v>0.82131127445185825</v>
      </c>
      <c r="X80" s="48">
        <f t="shared" si="114"/>
        <v>5.1902080691763501</v>
      </c>
      <c r="Y80" s="48">
        <f t="shared" si="114"/>
        <v>10.623846950005287</v>
      </c>
      <c r="Z80" s="48">
        <f t="shared" si="114"/>
        <v>7.05386698492606</v>
      </c>
      <c r="AA80" s="48">
        <f t="shared" si="114"/>
        <v>4.3598633959646804</v>
      </c>
      <c r="AB80" s="48">
        <f t="shared" si="114"/>
        <v>2.394264827277226</v>
      </c>
      <c r="AC80" s="48">
        <f t="shared" si="114"/>
        <v>1.0049406896449398</v>
      </c>
      <c r="AD80" s="48">
        <f t="shared" si="114"/>
        <v>5.16423302628084E-2</v>
      </c>
      <c r="AE80" s="48">
        <f t="shared" si="114"/>
        <v>-0.58469569965404844</v>
      </c>
      <c r="AF80" s="48">
        <f t="shared" si="114"/>
        <v>-0.99877363638591987</v>
      </c>
      <c r="AG80" s="48">
        <f t="shared" si="114"/>
        <v>-1.2619695375779543</v>
      </c>
      <c r="AH80" s="48">
        <f t="shared" si="114"/>
        <v>-1.4256897916163496</v>
      </c>
      <c r="AI80" s="48">
        <f t="shared" si="114"/>
        <v>-1.525534678649251</v>
      </c>
    </row>
    <row r="81" spans="10:35" x14ac:dyDescent="0.25">
      <c r="J81" s="12" t="s">
        <v>28</v>
      </c>
      <c r="K81">
        <v>1</v>
      </c>
      <c r="L81">
        <f>D9</f>
        <v>31</v>
      </c>
      <c r="M81">
        <v>260</v>
      </c>
      <c r="N81" s="12" t="s">
        <v>28</v>
      </c>
      <c r="O81" s="49">
        <f>O83-$L$81</f>
        <v>-30.991811294872633</v>
      </c>
      <c r="P81" s="49">
        <f t="shared" ref="P81:AI81" si="115">P83-$L$81</f>
        <v>-30.965823270661406</v>
      </c>
      <c r="Q81" s="49">
        <f t="shared" si="115"/>
        <v>-30.884706131478215</v>
      </c>
      <c r="R81" s="49">
        <f t="shared" si="115"/>
        <v>-30.675071086218409</v>
      </c>
      <c r="S81" s="49">
        <f t="shared" si="115"/>
        <v>-30.213768365546308</v>
      </c>
      <c r="T81" s="49">
        <f t="shared" si="115"/>
        <v>-29.328814600759731</v>
      </c>
      <c r="U81" s="49">
        <f t="shared" si="115"/>
        <v>-27.818766679785313</v>
      </c>
      <c r="V81" s="49">
        <f t="shared" si="115"/>
        <v>-25.486890627846222</v>
      </c>
      <c r="W81" s="49">
        <f t="shared" si="115"/>
        <v>-22.178688725548142</v>
      </c>
      <c r="X81" s="49">
        <f t="shared" si="115"/>
        <v>-17.80979193082365</v>
      </c>
      <c r="Y81" s="49">
        <f t="shared" si="115"/>
        <v>-12.376153049994713</v>
      </c>
      <c r="Z81" s="49">
        <f t="shared" si="115"/>
        <v>-5.94613301507394</v>
      </c>
      <c r="AA81" s="49">
        <f t="shared" si="115"/>
        <v>1.3598633959646804</v>
      </c>
      <c r="AB81" s="49">
        <f t="shared" si="115"/>
        <v>9.394264827277226</v>
      </c>
      <c r="AC81" s="49">
        <f t="shared" si="115"/>
        <v>18.00494068964494</v>
      </c>
      <c r="AD81" s="49">
        <f t="shared" si="115"/>
        <v>27.051642330262808</v>
      </c>
      <c r="AE81" s="49">
        <f t="shared" si="115"/>
        <v>36.415304300345952</v>
      </c>
      <c r="AF81" s="49">
        <f t="shared" si="115"/>
        <v>46.00122636361408</v>
      </c>
      <c r="AG81" s="49">
        <f t="shared" si="115"/>
        <v>55.738030462422046</v>
      </c>
      <c r="AH81" s="49">
        <f t="shared" si="115"/>
        <v>65.57431020838365</v>
      </c>
      <c r="AI81" s="49">
        <f t="shared" si="115"/>
        <v>75.474465321350749</v>
      </c>
    </row>
    <row r="82" spans="10:35" x14ac:dyDescent="0.25">
      <c r="J82" s="12" t="s">
        <v>1</v>
      </c>
      <c r="K82">
        <v>1</v>
      </c>
      <c r="L82">
        <f>C9</f>
        <v>23</v>
      </c>
      <c r="M82">
        <v>260</v>
      </c>
      <c r="N82" s="12" t="s">
        <v>1</v>
      </c>
      <c r="O82" s="48">
        <f>-MAX(-$L$82,O4-$A$9-$L$82)</f>
        <v>23</v>
      </c>
      <c r="P82" s="48">
        <f t="shared" ref="P82:AI82" si="116">-MAX(-$L$82,P4-$A$9-$L$82)</f>
        <v>23</v>
      </c>
      <c r="Q82" s="48">
        <f t="shared" si="116"/>
        <v>23</v>
      </c>
      <c r="R82" s="48">
        <f t="shared" si="116"/>
        <v>23</v>
      </c>
      <c r="S82" s="48">
        <f t="shared" si="116"/>
        <v>23</v>
      </c>
      <c r="T82" s="48">
        <f t="shared" si="116"/>
        <v>23</v>
      </c>
      <c r="U82" s="48">
        <f t="shared" si="116"/>
        <v>23</v>
      </c>
      <c r="V82" s="48">
        <f t="shared" si="116"/>
        <v>23</v>
      </c>
      <c r="W82" s="48">
        <f t="shared" si="116"/>
        <v>23</v>
      </c>
      <c r="X82" s="48">
        <f t="shared" si="116"/>
        <v>23</v>
      </c>
      <c r="Y82" s="48">
        <f t="shared" si="116"/>
        <v>23</v>
      </c>
      <c r="Z82" s="48">
        <f t="shared" si="116"/>
        <v>13</v>
      </c>
      <c r="AA82" s="48">
        <f t="shared" si="116"/>
        <v>3</v>
      </c>
      <c r="AB82" s="48">
        <f t="shared" si="116"/>
        <v>-7</v>
      </c>
      <c r="AC82" s="48">
        <f t="shared" si="116"/>
        <v>-17</v>
      </c>
      <c r="AD82" s="48">
        <f t="shared" si="116"/>
        <v>-27</v>
      </c>
      <c r="AE82" s="48">
        <f t="shared" si="116"/>
        <v>-37</v>
      </c>
      <c r="AF82" s="48">
        <f t="shared" si="116"/>
        <v>-47</v>
      </c>
      <c r="AG82" s="48">
        <f t="shared" si="116"/>
        <v>-57</v>
      </c>
      <c r="AH82" s="48">
        <f t="shared" si="116"/>
        <v>-67</v>
      </c>
      <c r="AI82" s="48">
        <f t="shared" si="116"/>
        <v>-77</v>
      </c>
    </row>
    <row r="83" spans="10:35" x14ac:dyDescent="0.25">
      <c r="N83" s="12"/>
      <c r="O83" s="50">
        <v>8.1887051273675515E-3</v>
      </c>
      <c r="P83" s="50">
        <v>3.4176729338591949E-2</v>
      </c>
      <c r="Q83" s="50">
        <v>0.11529386852178503</v>
      </c>
      <c r="R83" s="50">
        <v>0.32492891378158895</v>
      </c>
      <c r="S83" s="50">
        <v>0.78623163445369215</v>
      </c>
      <c r="T83" s="50">
        <v>1.6711853992402688</v>
      </c>
      <c r="U83" s="50">
        <v>3.1812333202146874</v>
      </c>
      <c r="V83" s="50">
        <v>5.5131093721537781</v>
      </c>
      <c r="W83" s="50">
        <v>8.8213112744518583</v>
      </c>
      <c r="X83" s="50">
        <v>13.19020806917635</v>
      </c>
      <c r="Y83" s="50">
        <v>18.623846950005287</v>
      </c>
      <c r="Z83" s="50">
        <v>25.05386698492606</v>
      </c>
      <c r="AA83" s="50">
        <v>32.35986339596468</v>
      </c>
      <c r="AB83" s="50">
        <v>40.394264827277226</v>
      </c>
      <c r="AC83" s="50">
        <v>49.00494068964494</v>
      </c>
      <c r="AD83" s="50">
        <v>58.051642330262808</v>
      </c>
      <c r="AE83" s="50">
        <v>67.415304300345952</v>
      </c>
      <c r="AF83" s="50">
        <v>77.00122636361408</v>
      </c>
      <c r="AG83" s="50">
        <v>86.738030462422046</v>
      </c>
      <c r="AH83" s="50">
        <v>96.57431020838365</v>
      </c>
      <c r="AI83" s="50">
        <v>106.47446532135075</v>
      </c>
    </row>
    <row r="84" spans="10:35" x14ac:dyDescent="0.25">
      <c r="J84" s="12"/>
      <c r="N84" s="12"/>
      <c r="O84" s="47"/>
    </row>
    <row r="85" spans="10:35" x14ac:dyDescent="0.25">
      <c r="O85" s="47"/>
    </row>
    <row r="86" spans="10:35" x14ac:dyDescent="0.25">
      <c r="O86" s="47"/>
    </row>
    <row r="87" spans="10:35" x14ac:dyDescent="0.25">
      <c r="O87" s="47"/>
    </row>
    <row r="88" spans="10:35" x14ac:dyDescent="0.25">
      <c r="O88" s="47"/>
    </row>
    <row r="89" spans="10:35" x14ac:dyDescent="0.25">
      <c r="O89" s="47"/>
    </row>
    <row r="90" spans="10:35" x14ac:dyDescent="0.25">
      <c r="O90" s="47"/>
    </row>
    <row r="91" spans="10:35" x14ac:dyDescent="0.25">
      <c r="O91" s="47"/>
    </row>
    <row r="92" spans="10:35" x14ac:dyDescent="0.25">
      <c r="O92" s="47"/>
    </row>
    <row r="93" spans="10:35" x14ac:dyDescent="0.25">
      <c r="O93" s="47"/>
    </row>
    <row r="94" spans="10:35" x14ac:dyDescent="0.25">
      <c r="O94" s="47"/>
    </row>
    <row r="95" spans="10:35" x14ac:dyDescent="0.25">
      <c r="O95" s="47"/>
    </row>
    <row r="96" spans="10:35" x14ac:dyDescent="0.25">
      <c r="O96" s="47"/>
    </row>
    <row r="97" spans="15:15" x14ac:dyDescent="0.25">
      <c r="O97" s="47"/>
    </row>
    <row r="98" spans="15:15" x14ac:dyDescent="0.25">
      <c r="O98" s="47"/>
    </row>
    <row r="99" spans="15:15" x14ac:dyDescent="0.25">
      <c r="O99" s="47"/>
    </row>
    <row r="100" spans="15:15" x14ac:dyDescent="0.25">
      <c r="O100" s="47"/>
    </row>
    <row r="101" spans="15:15" x14ac:dyDescent="0.25">
      <c r="O101" s="47"/>
    </row>
    <row r="102" spans="15:15" x14ac:dyDescent="0.25">
      <c r="O102" s="47"/>
    </row>
    <row r="103" spans="15:15" x14ac:dyDescent="0.25">
      <c r="O103" s="47"/>
    </row>
    <row r="104" spans="15:15" x14ac:dyDescent="0.25">
      <c r="O104" s="47"/>
    </row>
  </sheetData>
  <mergeCells count="6">
    <mergeCell ref="M3:M4"/>
    <mergeCell ref="A5:A7"/>
    <mergeCell ref="B5:D5"/>
    <mergeCell ref="E5:G5"/>
    <mergeCell ref="B6:D6"/>
    <mergeCell ref="E6:G6"/>
  </mergeCells>
  <pageMargins left="0.75" right="0.75" top="1" bottom="1" header="0.5" footer="0.5"/>
  <pageSetup orientation="portrait" horizontalDpi="180" verticalDpi="180" copies="0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A43" workbookViewId="0">
      <selection activeCell="J56" sqref="J56"/>
    </sheetView>
  </sheetViews>
  <sheetFormatPr defaultRowHeight="12.5" x14ac:dyDescent="0.25"/>
  <sheetData>
    <row r="1" spans="1:24" ht="13" thickBot="1" x14ac:dyDescent="0.3">
      <c r="A1" s="16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24" x14ac:dyDescent="0.25">
      <c r="A2" s="18" t="s">
        <v>30</v>
      </c>
      <c r="B2" s="18" t="s">
        <v>30</v>
      </c>
      <c r="C2" s="18" t="s">
        <v>31</v>
      </c>
      <c r="D2" s="18" t="s">
        <v>32</v>
      </c>
      <c r="E2" s="18" t="s">
        <v>33</v>
      </c>
      <c r="F2" s="18" t="s">
        <v>34</v>
      </c>
      <c r="G2" s="18" t="s">
        <v>35</v>
      </c>
      <c r="H2" s="18" t="s">
        <v>36</v>
      </c>
      <c r="I2" s="18" t="s">
        <v>37</v>
      </c>
      <c r="J2" s="18" t="s">
        <v>38</v>
      </c>
      <c r="K2" s="18" t="s">
        <v>39</v>
      </c>
      <c r="L2" s="19" t="s">
        <v>40</v>
      </c>
      <c r="M2" s="19" t="s">
        <v>41</v>
      </c>
      <c r="N2" s="19" t="s">
        <v>41</v>
      </c>
      <c r="O2" s="20"/>
      <c r="P2" s="20"/>
      <c r="Q2" s="21" t="s">
        <v>42</v>
      </c>
      <c r="R2" s="22"/>
      <c r="S2" s="20"/>
      <c r="T2" s="20"/>
      <c r="U2" s="20"/>
      <c r="V2" s="21" t="s">
        <v>43</v>
      </c>
      <c r="W2" s="22"/>
      <c r="X2" s="20"/>
    </row>
    <row r="3" spans="1:24" x14ac:dyDescent="0.25">
      <c r="A3" s="2" t="s">
        <v>44</v>
      </c>
      <c r="B3" s="2" t="s">
        <v>44</v>
      </c>
      <c r="C3" s="23" t="s">
        <v>45</v>
      </c>
      <c r="D3" s="23" t="s">
        <v>46</v>
      </c>
      <c r="E3" s="23" t="s">
        <v>47</v>
      </c>
      <c r="F3" s="23" t="s">
        <v>45</v>
      </c>
      <c r="G3" s="23"/>
      <c r="H3" s="24"/>
      <c r="I3" s="24"/>
      <c r="J3" s="24"/>
      <c r="K3" s="24"/>
      <c r="M3" s="2" t="s">
        <v>44</v>
      </c>
      <c r="N3" s="2" t="s">
        <v>44</v>
      </c>
      <c r="O3" s="25" t="s">
        <v>48</v>
      </c>
      <c r="P3" s="25" t="s">
        <v>49</v>
      </c>
      <c r="Q3" s="26" t="s">
        <v>50</v>
      </c>
      <c r="R3" s="26" t="s">
        <v>51</v>
      </c>
      <c r="S3" s="25" t="s">
        <v>52</v>
      </c>
      <c r="T3" s="25" t="s">
        <v>48</v>
      </c>
      <c r="U3" s="25" t="s">
        <v>49</v>
      </c>
      <c r="V3" s="26" t="s">
        <v>50</v>
      </c>
      <c r="W3" s="26" t="s">
        <v>51</v>
      </c>
      <c r="X3" s="25" t="s">
        <v>52</v>
      </c>
    </row>
    <row r="4" spans="1:24" ht="13" thickBot="1" x14ac:dyDescent="0.3">
      <c r="A4" s="27" t="s">
        <v>42</v>
      </c>
      <c r="B4" s="27" t="s">
        <v>43</v>
      </c>
      <c r="C4" s="28"/>
      <c r="D4" s="28"/>
      <c r="E4" s="28"/>
      <c r="F4" s="28"/>
      <c r="G4" s="28"/>
      <c r="H4" s="28"/>
      <c r="I4" s="28"/>
      <c r="J4" s="28"/>
      <c r="K4" s="28"/>
      <c r="L4" s="5"/>
      <c r="M4" s="27" t="s">
        <v>42</v>
      </c>
      <c r="N4" s="27" t="s">
        <v>43</v>
      </c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29"/>
      <c r="B5" s="29"/>
      <c r="C5" s="29">
        <v>260</v>
      </c>
      <c r="D5" s="29">
        <v>0.1</v>
      </c>
      <c r="E5" s="29">
        <v>90</v>
      </c>
      <c r="F5" s="29">
        <v>160</v>
      </c>
      <c r="G5" s="29">
        <v>0.3</v>
      </c>
      <c r="H5">
        <f>(LN(F5/C5)+(D5+((G5^2)/2))*(E5/365))/(G5*SQRT(E5/365))</f>
        <v>-3.0191127693218553</v>
      </c>
      <c r="I5">
        <f>+H5-G5*SQRT(E5/365)</f>
        <v>-3.1680818292702817</v>
      </c>
      <c r="J5" s="30">
        <f t="shared" ref="J5:K20" si="0">NORMSDIST(H5)</f>
        <v>1.2675807370078767E-3</v>
      </c>
      <c r="K5" s="30">
        <f t="shared" si="0"/>
        <v>7.6724161716942353E-4</v>
      </c>
      <c r="L5">
        <f>(1/SQRT(2*PI()))*EXP(-((H5^2)/2))</f>
        <v>4.1841174133637879E-3</v>
      </c>
      <c r="M5" s="12">
        <f>F5*J5-C5*EXP(-(D5*E5/365))*K5</f>
        <v>8.1887051273675515E-3</v>
      </c>
      <c r="N5" s="12">
        <f>C5*EXP(-(D5*E5/365))*NORMSDIST(-I5)-F5*NORMSDIST(-H5)</f>
        <v>93.675623367910362</v>
      </c>
      <c r="O5">
        <f>J5</f>
        <v>1.2675807370078767E-3</v>
      </c>
      <c r="P5">
        <f>L5/(F5*G5*SQRT(E5/365))</f>
        <v>1.7554473286316756E-4</v>
      </c>
      <c r="Q5">
        <f>F5*SQRT(E5/365)*L5</f>
        <v>0.3324288201507436</v>
      </c>
      <c r="R5" s="12">
        <f>C5*E5/365*EXP(-D5*E5/365)*K5</f>
        <v>4.7989531921781764E-2</v>
      </c>
      <c r="S5" s="12">
        <f>-((F5*L5*G5)/(2*SQRT(E5/365)))-(D5*C5*EXP(-(D5*(E5/365)))*K5)</f>
        <v>-0.22168995353775831</v>
      </c>
      <c r="T5">
        <f>O5-1</f>
        <v>-0.99873241926299217</v>
      </c>
      <c r="U5">
        <f>P5</f>
        <v>1.7554473286316756E-4</v>
      </c>
      <c r="V5">
        <f>Q5</f>
        <v>0.3324288201507436</v>
      </c>
      <c r="W5" s="12">
        <f>-C5*E5/365*EXP(-D5*E5/365)*NORMSDIST(-I5)</f>
        <v>-62.50014504246306</v>
      </c>
      <c r="X5" s="12">
        <f>-(F5*L5*G5)/(2*SQRT(E5/365))+(D5*C5*EXP(-(D5*(E5/365)))*NORMSDIST(-I5))</f>
        <v>25.145053512740542</v>
      </c>
    </row>
    <row r="6" spans="1:24" x14ac:dyDescent="0.25">
      <c r="A6" s="29"/>
      <c r="B6" s="29"/>
      <c r="C6" s="29">
        <v>260</v>
      </c>
      <c r="D6" s="29">
        <v>0.1</v>
      </c>
      <c r="E6" s="29">
        <f>E5</f>
        <v>90</v>
      </c>
      <c r="F6" s="29">
        <f>F5+10</f>
        <v>170</v>
      </c>
      <c r="G6" s="29">
        <v>0.3</v>
      </c>
      <c r="H6">
        <f t="shared" ref="H6:H21" si="1">(LN(F6/C6)+(D6+((G6^2)/2))*(E6/365))/(G6*SQRT(E6/365))</f>
        <v>-2.6121516067997628</v>
      </c>
      <c r="I6">
        <f t="shared" ref="I6:I21" si="2">+H6-G6*SQRT(E6/365)</f>
        <v>-2.7611206667481891</v>
      </c>
      <c r="J6" s="30">
        <f t="shared" si="0"/>
        <v>4.4987172323768766E-3</v>
      </c>
      <c r="K6" s="30">
        <f t="shared" si="0"/>
        <v>2.880169467305565E-3</v>
      </c>
      <c r="L6">
        <f t="shared" ref="L6:L21" si="3">(1/SQRT(2*PI()))*EXP(-((H6^2)/2))</f>
        <v>1.3159563245627016E-2</v>
      </c>
      <c r="M6" s="12">
        <f t="shared" ref="M6:M21" si="4">F6*J6-C6*EXP(-(D6*E6/365))*K6</f>
        <v>3.4176729338591949E-2</v>
      </c>
      <c r="N6" s="12">
        <f t="shared" ref="N6:N21" si="5">C6*EXP(-(D6*E6/365))*NORMSDIST(-I6)-F6*NORMSDIST(-H6)</f>
        <v>83.701611392121634</v>
      </c>
      <c r="R6" s="12"/>
      <c r="S6" s="12"/>
      <c r="W6" s="12"/>
      <c r="X6" s="12"/>
    </row>
    <row r="7" spans="1:24" x14ac:dyDescent="0.25">
      <c r="A7" s="29"/>
      <c r="B7" s="29"/>
      <c r="C7" s="29">
        <v>260</v>
      </c>
      <c r="D7" s="29">
        <v>0.1</v>
      </c>
      <c r="E7" s="29">
        <f t="shared" ref="E7:E46" si="6">E6</f>
        <v>90</v>
      </c>
      <c r="F7" s="29">
        <f t="shared" ref="F7:F22" si="7">F6+10</f>
        <v>180</v>
      </c>
      <c r="G7" s="29">
        <v>0.3</v>
      </c>
      <c r="H7">
        <f t="shared" si="1"/>
        <v>-2.2284584166854056</v>
      </c>
      <c r="I7">
        <f t="shared" si="2"/>
        <v>-2.3774274766338319</v>
      </c>
      <c r="J7" s="30">
        <f t="shared" si="0"/>
        <v>1.2924980669751823E-2</v>
      </c>
      <c r="K7" s="30">
        <f t="shared" si="0"/>
        <v>8.71693544334156E-3</v>
      </c>
      <c r="L7">
        <f t="shared" si="3"/>
        <v>3.3308189188507704E-2</v>
      </c>
      <c r="M7" s="12">
        <f t="shared" si="4"/>
        <v>0.11529386852178503</v>
      </c>
      <c r="N7" s="12">
        <f t="shared" si="5"/>
        <v>73.782728531304798</v>
      </c>
      <c r="R7" s="12"/>
      <c r="S7" s="12"/>
      <c r="W7" s="12"/>
      <c r="X7" s="12"/>
    </row>
    <row r="8" spans="1:24" x14ac:dyDescent="0.25">
      <c r="A8" s="29"/>
      <c r="B8" s="29"/>
      <c r="C8" s="29">
        <v>260</v>
      </c>
      <c r="D8" s="29">
        <v>0.1</v>
      </c>
      <c r="E8" s="29">
        <f t="shared" si="6"/>
        <v>90</v>
      </c>
      <c r="F8" s="29">
        <f t="shared" si="7"/>
        <v>190</v>
      </c>
      <c r="G8" s="29">
        <v>0.3</v>
      </c>
      <c r="H8">
        <f t="shared" si="1"/>
        <v>-1.8655157943113767</v>
      </c>
      <c r="I8">
        <f t="shared" si="2"/>
        <v>-2.0144848542598028</v>
      </c>
      <c r="J8" s="30">
        <f t="shared" si="0"/>
        <v>3.1054570207387003E-2</v>
      </c>
      <c r="K8" s="30">
        <f t="shared" si="0"/>
        <v>2.1979326723722908E-2</v>
      </c>
      <c r="L8">
        <f t="shared" si="3"/>
        <v>7.0017286136094564E-2</v>
      </c>
      <c r="M8" s="12">
        <f t="shared" si="4"/>
        <v>0.32492891378158895</v>
      </c>
      <c r="N8" s="12">
        <f t="shared" si="5"/>
        <v>63.992363576564628</v>
      </c>
      <c r="R8" s="12"/>
      <c r="S8" s="12"/>
      <c r="W8" s="12"/>
      <c r="X8" s="12"/>
    </row>
    <row r="9" spans="1:24" x14ac:dyDescent="0.25">
      <c r="A9" s="29"/>
      <c r="B9" s="29"/>
      <c r="C9" s="29">
        <v>260</v>
      </c>
      <c r="D9" s="29">
        <v>0.1</v>
      </c>
      <c r="E9" s="29">
        <f t="shared" si="6"/>
        <v>90</v>
      </c>
      <c r="F9" s="29">
        <f t="shared" si="7"/>
        <v>200</v>
      </c>
      <c r="G9" s="29">
        <v>0.3</v>
      </c>
      <c r="H9">
        <f t="shared" si="1"/>
        <v>-1.5211939975214348</v>
      </c>
      <c r="I9">
        <f t="shared" si="2"/>
        <v>-1.6701630574698609</v>
      </c>
      <c r="J9" s="30">
        <f t="shared" si="0"/>
        <v>6.4105580662327036E-2</v>
      </c>
      <c r="K9" s="30">
        <f t="shared" si="0"/>
        <v>4.7443553462077175E-2</v>
      </c>
      <c r="L9">
        <f t="shared" si="3"/>
        <v>0.12543668844373687</v>
      </c>
      <c r="M9" s="12">
        <f t="shared" si="4"/>
        <v>0.78623163445369215</v>
      </c>
      <c r="N9" s="12">
        <f t="shared" si="5"/>
        <v>54.453666297236737</v>
      </c>
      <c r="R9" s="12"/>
      <c r="S9" s="12"/>
      <c r="W9" s="12"/>
      <c r="X9" s="12"/>
    </row>
    <row r="10" spans="1:24" x14ac:dyDescent="0.25">
      <c r="A10" s="29"/>
      <c r="B10" s="29"/>
      <c r="C10" s="29">
        <v>260</v>
      </c>
      <c r="D10" s="29">
        <v>0.1</v>
      </c>
      <c r="E10" s="29">
        <f t="shared" si="6"/>
        <v>90</v>
      </c>
      <c r="F10" s="29">
        <f t="shared" si="7"/>
        <v>210</v>
      </c>
      <c r="G10" s="29">
        <v>0.3</v>
      </c>
      <c r="H10">
        <f t="shared" si="1"/>
        <v>-1.1936752215667277</v>
      </c>
      <c r="I10">
        <f t="shared" si="2"/>
        <v>-1.3426442815151538</v>
      </c>
      <c r="J10" s="30">
        <f t="shared" si="0"/>
        <v>0.11630251836708087</v>
      </c>
      <c r="K10" s="30">
        <f t="shared" si="0"/>
        <v>8.96935922740454E-2</v>
      </c>
      <c r="L10">
        <f t="shared" si="3"/>
        <v>0.19566156909324695</v>
      </c>
      <c r="M10" s="12">
        <f t="shared" si="4"/>
        <v>1.6711853992402688</v>
      </c>
      <c r="N10" s="12">
        <f t="shared" si="5"/>
        <v>45.338620062023296</v>
      </c>
      <c r="R10" s="12"/>
      <c r="S10" s="12"/>
      <c r="W10" s="12"/>
      <c r="X10" s="12"/>
    </row>
    <row r="11" spans="1:24" x14ac:dyDescent="0.25">
      <c r="A11" s="29"/>
      <c r="B11" s="29"/>
      <c r="C11" s="29">
        <v>260</v>
      </c>
      <c r="D11" s="29">
        <v>0.1</v>
      </c>
      <c r="E11" s="29">
        <f t="shared" si="6"/>
        <v>90</v>
      </c>
      <c r="F11" s="29">
        <f t="shared" si="7"/>
        <v>220</v>
      </c>
      <c r="G11" s="29">
        <v>0.3</v>
      </c>
      <c r="H11">
        <f t="shared" si="1"/>
        <v>-0.88139550622853402</v>
      </c>
      <c r="I11">
        <f t="shared" si="2"/>
        <v>-1.0303645661769603</v>
      </c>
      <c r="J11" s="30">
        <f t="shared" si="0"/>
        <v>0.18905189454048082</v>
      </c>
      <c r="K11" s="30">
        <f t="shared" si="0"/>
        <v>0.15141945015430264</v>
      </c>
      <c r="L11">
        <f t="shared" si="3"/>
        <v>0.27053127926106474</v>
      </c>
      <c r="M11" s="12">
        <f t="shared" si="4"/>
        <v>3.1812333202146874</v>
      </c>
      <c r="N11" s="12">
        <f t="shared" si="5"/>
        <v>36.848667982997711</v>
      </c>
      <c r="R11" s="12"/>
      <c r="S11" s="12"/>
      <c r="W11" s="12"/>
      <c r="X11" s="12"/>
    </row>
    <row r="12" spans="1:24" x14ac:dyDescent="0.25">
      <c r="A12" s="29"/>
      <c r="B12" s="29"/>
      <c r="C12" s="29">
        <v>260</v>
      </c>
      <c r="D12" s="29">
        <v>0.1</v>
      </c>
      <c r="E12" s="29">
        <f t="shared" si="6"/>
        <v>90</v>
      </c>
      <c r="F12" s="29">
        <f t="shared" si="7"/>
        <v>230</v>
      </c>
      <c r="G12" s="29">
        <v>0.3</v>
      </c>
      <c r="H12">
        <f t="shared" si="1"/>
        <v>-0.58299956692259214</v>
      </c>
      <c r="I12">
        <f t="shared" si="2"/>
        <v>-0.73196862687101838</v>
      </c>
      <c r="J12" s="30">
        <f t="shared" si="0"/>
        <v>0.27994679588239441</v>
      </c>
      <c r="K12" s="30">
        <f t="shared" si="0"/>
        <v>0.23209385847680025</v>
      </c>
      <c r="L12">
        <f t="shared" si="3"/>
        <v>0.3365923311628754</v>
      </c>
      <c r="M12" s="12">
        <f t="shared" si="4"/>
        <v>5.5131093721537781</v>
      </c>
      <c r="N12" s="12">
        <f t="shared" si="5"/>
        <v>29.180544034936844</v>
      </c>
      <c r="R12" s="12"/>
      <c r="S12" s="12"/>
      <c r="W12" s="12"/>
      <c r="X12" s="12"/>
    </row>
    <row r="13" spans="1:24" x14ac:dyDescent="0.25">
      <c r="A13" s="29"/>
      <c r="B13" s="29"/>
      <c r="C13" s="29">
        <v>260</v>
      </c>
      <c r="D13" s="29">
        <v>0.1</v>
      </c>
      <c r="E13" s="29">
        <f t="shared" si="6"/>
        <v>90</v>
      </c>
      <c r="F13" s="29">
        <f t="shared" si="7"/>
        <v>240</v>
      </c>
      <c r="G13" s="29">
        <v>0.3</v>
      </c>
      <c r="H13">
        <f t="shared" si="1"/>
        <v>-0.29730524601105274</v>
      </c>
      <c r="I13">
        <f t="shared" si="2"/>
        <v>-0.44627430595947892</v>
      </c>
      <c r="J13" s="30">
        <f t="shared" si="0"/>
        <v>0.38311673844397992</v>
      </c>
      <c r="K13" s="30">
        <f t="shared" si="0"/>
        <v>0.32769955695183806</v>
      </c>
      <c r="L13">
        <f t="shared" si="3"/>
        <v>0.38169487814460396</v>
      </c>
      <c r="M13" s="12">
        <f t="shared" si="4"/>
        <v>8.8213112744518583</v>
      </c>
      <c r="N13" s="12">
        <f t="shared" si="5"/>
        <v>22.488745937234881</v>
      </c>
      <c r="R13" s="12"/>
      <c r="S13" s="12"/>
      <c r="W13" s="12"/>
      <c r="X13" s="12"/>
    </row>
    <row r="14" spans="1:24" x14ac:dyDescent="0.25">
      <c r="A14" s="29"/>
      <c r="B14" s="29"/>
      <c r="C14" s="29">
        <v>260</v>
      </c>
      <c r="D14" s="29">
        <v>0.1</v>
      </c>
      <c r="E14" s="29">
        <f t="shared" si="6"/>
        <v>90</v>
      </c>
      <c r="F14" s="29">
        <f t="shared" si="7"/>
        <v>250</v>
      </c>
      <c r="G14" s="29">
        <v>0.3</v>
      </c>
      <c r="H14">
        <f t="shared" si="1"/>
        <v>-2.327522572101489E-2</v>
      </c>
      <c r="I14">
        <f t="shared" si="2"/>
        <v>-0.17224428566944111</v>
      </c>
      <c r="J14" s="30">
        <f t="shared" si="0"/>
        <v>0.49071536668512522</v>
      </c>
      <c r="K14" s="30">
        <f t="shared" si="0"/>
        <v>0.43162274159336012</v>
      </c>
      <c r="L14">
        <f t="shared" si="3"/>
        <v>0.39883423431120046</v>
      </c>
      <c r="M14" s="12">
        <f t="shared" si="4"/>
        <v>13.19020806917635</v>
      </c>
      <c r="N14" s="12">
        <f t="shared" si="5"/>
        <v>16.857642731959359</v>
      </c>
      <c r="R14" s="12"/>
      <c r="S14" s="12"/>
      <c r="W14" s="12"/>
      <c r="X14" s="12"/>
    </row>
    <row r="15" spans="1:24" x14ac:dyDescent="0.25">
      <c r="A15" s="29"/>
      <c r="B15" s="29"/>
      <c r="C15" s="29">
        <v>260</v>
      </c>
      <c r="D15" s="29">
        <v>0.1</v>
      </c>
      <c r="E15" s="29">
        <f t="shared" si="6"/>
        <v>90</v>
      </c>
      <c r="F15" s="29">
        <f t="shared" si="7"/>
        <v>260</v>
      </c>
      <c r="G15" s="29">
        <v>0.3</v>
      </c>
      <c r="H15">
        <f t="shared" si="1"/>
        <v>0.24000570769468674</v>
      </c>
      <c r="I15">
        <f t="shared" si="2"/>
        <v>9.1036647746260524E-2</v>
      </c>
      <c r="J15" s="30">
        <f t="shared" si="0"/>
        <v>0.59483708409357516</v>
      </c>
      <c r="K15" s="30">
        <f t="shared" si="0"/>
        <v>0.53626826437206265</v>
      </c>
      <c r="L15">
        <f t="shared" si="3"/>
        <v>0.38761608414371329</v>
      </c>
      <c r="M15" s="12">
        <f t="shared" si="4"/>
        <v>18.623846950005287</v>
      </c>
      <c r="N15" s="12">
        <f t="shared" si="5"/>
        <v>12.29128161278831</v>
      </c>
      <c r="R15" s="12"/>
      <c r="S15" s="12"/>
      <c r="W15" s="12"/>
      <c r="X15" s="12"/>
    </row>
    <row r="16" spans="1:24" x14ac:dyDescent="0.25">
      <c r="A16" s="29"/>
      <c r="B16" s="29"/>
      <c r="C16" s="29">
        <v>260</v>
      </c>
      <c r="D16" s="29">
        <v>0.1</v>
      </c>
      <c r="E16" s="29">
        <f t="shared" si="6"/>
        <v>90</v>
      </c>
      <c r="F16" s="29">
        <f t="shared" si="7"/>
        <v>270</v>
      </c>
      <c r="G16" s="29">
        <v>0.3</v>
      </c>
      <c r="H16">
        <f t="shared" si="1"/>
        <v>0.49334910662539749</v>
      </c>
      <c r="I16">
        <f t="shared" si="2"/>
        <v>0.34438004667697131</v>
      </c>
      <c r="J16" s="30">
        <f t="shared" si="0"/>
        <v>0.68911703196323981</v>
      </c>
      <c r="K16" s="30">
        <f t="shared" si="0"/>
        <v>0.63471975367743583</v>
      </c>
      <c r="L16">
        <f t="shared" si="3"/>
        <v>0.35323023752545335</v>
      </c>
      <c r="M16" s="12">
        <f t="shared" si="4"/>
        <v>25.05386698492606</v>
      </c>
      <c r="N16" s="12">
        <f t="shared" si="5"/>
        <v>8.7213016477090832</v>
      </c>
      <c r="R16" s="12"/>
      <c r="S16" s="12"/>
      <c r="W16" s="12"/>
      <c r="X16" s="12"/>
    </row>
    <row r="17" spans="1:24" x14ac:dyDescent="0.25">
      <c r="A17" s="29"/>
      <c r="B17" s="29"/>
      <c r="C17" s="29">
        <v>260</v>
      </c>
      <c r="D17" s="29">
        <v>0.1</v>
      </c>
      <c r="E17" s="29">
        <f t="shared" si="6"/>
        <v>90</v>
      </c>
      <c r="F17" s="29">
        <f t="shared" si="7"/>
        <v>280</v>
      </c>
      <c r="G17" s="29">
        <v>0.3</v>
      </c>
      <c r="H17">
        <f t="shared" si="1"/>
        <v>0.73747794910762421</v>
      </c>
      <c r="I17">
        <f t="shared" si="2"/>
        <v>0.58850888915919797</v>
      </c>
      <c r="J17" s="30">
        <f t="shared" si="0"/>
        <v>0.76958412597046544</v>
      </c>
      <c r="K17" s="30">
        <f t="shared" si="0"/>
        <v>0.72190461546317186</v>
      </c>
      <c r="L17">
        <f t="shared" si="3"/>
        <v>0.30395506654609572</v>
      </c>
      <c r="M17" s="12">
        <f t="shared" si="4"/>
        <v>32.35986339596468</v>
      </c>
      <c r="N17" s="12">
        <f t="shared" si="5"/>
        <v>6.0272980587476752</v>
      </c>
      <c r="R17" s="12"/>
      <c r="S17" s="12"/>
      <c r="W17" s="12"/>
      <c r="X17" s="12"/>
    </row>
    <row r="18" spans="1:24" x14ac:dyDescent="0.25">
      <c r="A18" s="29"/>
      <c r="B18" s="29"/>
      <c r="C18" s="29">
        <v>260</v>
      </c>
      <c r="D18" s="29">
        <v>0.1</v>
      </c>
      <c r="E18" s="29">
        <f t="shared" si="6"/>
        <v>90</v>
      </c>
      <c r="F18" s="29">
        <f t="shared" si="7"/>
        <v>290</v>
      </c>
      <c r="G18" s="29">
        <v>0.3</v>
      </c>
      <c r="H18">
        <f t="shared" si="1"/>
        <v>0.9730390771930062</v>
      </c>
      <c r="I18">
        <f t="shared" si="2"/>
        <v>0.82407001724457996</v>
      </c>
      <c r="J18" s="30">
        <f t="shared" si="0"/>
        <v>0.83473305953974664</v>
      </c>
      <c r="K18" s="30">
        <f t="shared" si="0"/>
        <v>0.79505011239362944</v>
      </c>
      <c r="L18">
        <f t="shared" si="3"/>
        <v>0.24849288737785685</v>
      </c>
      <c r="M18" s="12">
        <f t="shared" si="4"/>
        <v>40.394264827277226</v>
      </c>
      <c r="N18" s="12">
        <f t="shared" si="5"/>
        <v>4.0616994900602563</v>
      </c>
      <c r="R18" s="12"/>
      <c r="S18" s="12"/>
      <c r="W18" s="12"/>
      <c r="X18" s="12"/>
    </row>
    <row r="19" spans="1:24" x14ac:dyDescent="0.25">
      <c r="A19" s="29"/>
      <c r="B19" s="29"/>
      <c r="C19" s="29">
        <v>260</v>
      </c>
      <c r="D19" s="29">
        <v>0.1</v>
      </c>
      <c r="E19" s="29">
        <f t="shared" si="6"/>
        <v>90</v>
      </c>
      <c r="F19" s="29">
        <f t="shared" si="7"/>
        <v>300</v>
      </c>
      <c r="G19" s="29">
        <v>0.3</v>
      </c>
      <c r="H19">
        <f t="shared" si="1"/>
        <v>1.2006135257893664</v>
      </c>
      <c r="I19">
        <f t="shared" si="2"/>
        <v>1.0516444658409403</v>
      </c>
      <c r="J19" s="30">
        <f t="shared" si="0"/>
        <v>0.88504942407765252</v>
      </c>
      <c r="K19" s="30">
        <f t="shared" si="0"/>
        <v>0.85351865059648591</v>
      </c>
      <c r="L19">
        <f t="shared" si="3"/>
        <v>0.19404310529475197</v>
      </c>
      <c r="M19" s="12">
        <f t="shared" si="4"/>
        <v>49.00494068964494</v>
      </c>
      <c r="N19" s="12">
        <f t="shared" si="5"/>
        <v>2.6723753524279772</v>
      </c>
      <c r="R19" s="12"/>
      <c r="S19" s="12"/>
      <c r="W19" s="12"/>
      <c r="X19" s="12"/>
    </row>
    <row r="20" spans="1:24" x14ac:dyDescent="0.25">
      <c r="A20" s="29"/>
      <c r="B20" s="29"/>
      <c r="C20" s="29">
        <v>260</v>
      </c>
      <c r="D20" s="29">
        <v>0.1</v>
      </c>
      <c r="E20" s="29">
        <f t="shared" si="6"/>
        <v>90</v>
      </c>
      <c r="F20" s="29">
        <f t="shared" si="7"/>
        <v>310</v>
      </c>
      <c r="G20" s="29">
        <v>0.3</v>
      </c>
      <c r="H20">
        <f t="shared" si="1"/>
        <v>1.4207251572539332</v>
      </c>
      <c r="I20">
        <f t="shared" si="2"/>
        <v>1.2717560973055071</v>
      </c>
      <c r="J20" s="30">
        <f t="shared" si="0"/>
        <v>0.92230166202047614</v>
      </c>
      <c r="K20" s="30">
        <f t="shared" si="0"/>
        <v>0.89827010392168283</v>
      </c>
      <c r="L20">
        <f t="shared" si="3"/>
        <v>0.14541427817417377</v>
      </c>
      <c r="M20" s="12">
        <f t="shared" si="4"/>
        <v>58.051642330262808</v>
      </c>
      <c r="N20" s="12">
        <f t="shared" si="5"/>
        <v>1.7190769930458316</v>
      </c>
      <c r="R20" s="12"/>
      <c r="S20" s="12"/>
      <c r="W20" s="12"/>
      <c r="X20" s="12"/>
    </row>
    <row r="21" spans="1:24" x14ac:dyDescent="0.25">
      <c r="A21" s="29"/>
      <c r="B21" s="29"/>
      <c r="C21" s="29">
        <v>260</v>
      </c>
      <c r="D21" s="29">
        <v>0.1</v>
      </c>
      <c r="E21" s="29">
        <f t="shared" si="6"/>
        <v>90</v>
      </c>
      <c r="F21" s="29">
        <f t="shared" si="7"/>
        <v>320</v>
      </c>
      <c r="G21" s="29">
        <v>0.3</v>
      </c>
      <c r="H21">
        <f t="shared" si="1"/>
        <v>1.6338479246632993</v>
      </c>
      <c r="I21">
        <f t="shared" si="2"/>
        <v>1.4848788647148732</v>
      </c>
      <c r="J21" s="30">
        <f t="shared" ref="J21:K36" si="8">NORMSDIST(H21)</f>
        <v>0.94885460674928412</v>
      </c>
      <c r="K21" s="30">
        <f t="shared" si="8"/>
        <v>0.93121204215056408</v>
      </c>
      <c r="L21">
        <f t="shared" si="3"/>
        <v>0.10501332273659314</v>
      </c>
      <c r="M21" s="12">
        <f t="shared" si="4"/>
        <v>67.415304300345952</v>
      </c>
      <c r="N21" s="12">
        <f t="shared" si="5"/>
        <v>1.0827389631289535</v>
      </c>
      <c r="R21" s="12"/>
      <c r="S21" s="12"/>
      <c r="W21" s="12"/>
      <c r="X21" s="12"/>
    </row>
    <row r="22" spans="1:24" x14ac:dyDescent="0.25">
      <c r="A22" s="29"/>
      <c r="B22" s="29"/>
      <c r="C22" s="29">
        <v>260</v>
      </c>
      <c r="D22" s="29">
        <v>0.1</v>
      </c>
      <c r="E22" s="29">
        <f t="shared" si="6"/>
        <v>90</v>
      </c>
      <c r="F22" s="29">
        <f t="shared" si="7"/>
        <v>330</v>
      </c>
      <c r="G22" s="29">
        <v>0.3</v>
      </c>
      <c r="H22">
        <f t="shared" ref="H22:H25" si="9">(LN(F22/C22)+(D22+((G22^2)/2))*(E22/365))/(G22*SQRT(E22/365))</f>
        <v>1.840412017082268</v>
      </c>
      <c r="I22">
        <f t="shared" ref="I22:I25" si="10">+H22-G22*SQRT(E22/365)</f>
        <v>1.6914429571338419</v>
      </c>
      <c r="J22" s="30">
        <f t="shared" si="8"/>
        <v>0.96714611473912859</v>
      </c>
      <c r="K22" s="30">
        <f t="shared" si="8"/>
        <v>0.95462388312561186</v>
      </c>
      <c r="L22">
        <f t="shared" ref="L22:L25" si="11">(1/SQRT(2*PI()))*EXP(-((H22^2)/2))</f>
        <v>7.3351176901247483E-2</v>
      </c>
      <c r="M22" s="12">
        <f t="shared" ref="M22:M25" si="12">F22*J22-C22*EXP(-(D22*E22/365))*K22</f>
        <v>77.00122636361408</v>
      </c>
      <c r="N22" s="12">
        <f t="shared" ref="N22:N25" si="13">C22*EXP(-(D22*E22/365))*NORMSDIST(-I22)-F22*NORMSDIST(-H22)</f>
        <v>0.66866102639709268</v>
      </c>
      <c r="R22" s="12"/>
      <c r="S22" s="12"/>
      <c r="W22" s="12"/>
      <c r="X22" s="12"/>
    </row>
    <row r="23" spans="1:24" x14ac:dyDescent="0.25">
      <c r="A23" s="29"/>
      <c r="B23" s="29"/>
      <c r="C23" s="29">
        <v>260</v>
      </c>
      <c r="D23" s="29">
        <v>0.1</v>
      </c>
      <c r="E23" s="29">
        <f t="shared" si="6"/>
        <v>90</v>
      </c>
      <c r="F23" s="29">
        <f t="shared" ref="F23:F25" si="14">F22+10</f>
        <v>340</v>
      </c>
      <c r="G23" s="29">
        <v>0.3</v>
      </c>
      <c r="H23">
        <f t="shared" si="9"/>
        <v>2.0408090871853917</v>
      </c>
      <c r="I23">
        <f t="shared" si="10"/>
        <v>1.8918400272369655</v>
      </c>
      <c r="J23" s="30">
        <f t="shared" si="8"/>
        <v>0.97936509650840287</v>
      </c>
      <c r="K23" s="30">
        <f t="shared" si="8"/>
        <v>0.97074385081311765</v>
      </c>
      <c r="L23">
        <f t="shared" si="11"/>
        <v>4.9717942328955218E-2</v>
      </c>
      <c r="M23" s="12">
        <f t="shared" si="12"/>
        <v>86.738030462422046</v>
      </c>
      <c r="N23" s="12">
        <f t="shared" si="13"/>
        <v>0.40546512520509648</v>
      </c>
      <c r="R23" s="12"/>
      <c r="S23" s="12"/>
      <c r="W23" s="12"/>
      <c r="X23" s="12"/>
    </row>
    <row r="24" spans="1:24" x14ac:dyDescent="0.25">
      <c r="A24" s="29"/>
      <c r="B24" s="29"/>
      <c r="C24" s="29">
        <v>260</v>
      </c>
      <c r="D24" s="29">
        <v>0.1</v>
      </c>
      <c r="E24" s="29">
        <f t="shared" si="6"/>
        <v>90</v>
      </c>
      <c r="F24" s="29">
        <f t="shared" si="14"/>
        <v>350</v>
      </c>
      <c r="G24" s="29">
        <v>0.3</v>
      </c>
      <c r="H24">
        <f t="shared" si="9"/>
        <v>2.235396720908045</v>
      </c>
      <c r="I24">
        <f t="shared" si="10"/>
        <v>2.0864276609596186</v>
      </c>
      <c r="J24" s="30">
        <f t="shared" si="8"/>
        <v>0.98730434239951081</v>
      </c>
      <c r="K24" s="30">
        <f t="shared" si="8"/>
        <v>0.98153004922541098</v>
      </c>
      <c r="L24">
        <f t="shared" si="11"/>
        <v>3.2796358761352049E-2</v>
      </c>
      <c r="M24" s="12">
        <f t="shared" si="12"/>
        <v>96.57431020838365</v>
      </c>
      <c r="N24" s="12">
        <f t="shared" si="13"/>
        <v>0.24174487116664167</v>
      </c>
      <c r="R24" s="12"/>
      <c r="S24" s="12"/>
      <c r="W24" s="12"/>
      <c r="X24" s="12"/>
    </row>
    <row r="25" spans="1:24" x14ac:dyDescent="0.25">
      <c r="A25" s="29"/>
      <c r="B25" s="29"/>
      <c r="C25" s="29">
        <v>260</v>
      </c>
      <c r="D25" s="29">
        <v>0.1</v>
      </c>
      <c r="E25" s="29">
        <f t="shared" si="6"/>
        <v>90</v>
      </c>
      <c r="F25" s="29">
        <f t="shared" si="14"/>
        <v>360</v>
      </c>
      <c r="G25" s="29">
        <v>0.3</v>
      </c>
      <c r="H25">
        <f t="shared" si="9"/>
        <v>2.4245022772997489</v>
      </c>
      <c r="I25">
        <f t="shared" si="10"/>
        <v>2.2755332173513225</v>
      </c>
      <c r="J25" s="30">
        <f t="shared" si="8"/>
        <v>0.99233530640933865</v>
      </c>
      <c r="K25" s="30">
        <f t="shared" si="8"/>
        <v>0.98856301881781306</v>
      </c>
      <c r="L25">
        <f t="shared" si="11"/>
        <v>2.1109245069264721E-2</v>
      </c>
      <c r="M25" s="12">
        <f t="shared" si="12"/>
        <v>106.47446532135075</v>
      </c>
      <c r="N25" s="12">
        <f t="shared" si="13"/>
        <v>0.141899984133802</v>
      </c>
      <c r="R25" s="12"/>
      <c r="S25" s="12"/>
      <c r="W25" s="12"/>
      <c r="X25" s="12"/>
    </row>
    <row r="26" spans="1:24" x14ac:dyDescent="0.25">
      <c r="A26" s="29"/>
      <c r="B26" s="29"/>
      <c r="C26" s="29"/>
      <c r="D26" s="29"/>
      <c r="E26" s="29"/>
      <c r="F26" s="29"/>
      <c r="G26" s="29"/>
      <c r="J26" s="30"/>
      <c r="K26" s="30"/>
      <c r="M26" s="12"/>
      <c r="N26" s="12"/>
      <c r="R26" s="12"/>
      <c r="S26" s="12"/>
      <c r="W26" s="12"/>
      <c r="X26" s="12"/>
    </row>
    <row r="27" spans="1:24" x14ac:dyDescent="0.25">
      <c r="A27" s="29"/>
      <c r="B27" s="29"/>
      <c r="C27" s="29"/>
      <c r="D27" s="29"/>
      <c r="E27" s="29"/>
      <c r="F27" s="29"/>
      <c r="G27" s="29"/>
      <c r="J27" s="30"/>
      <c r="K27" s="30"/>
      <c r="M27" s="12"/>
      <c r="N27" s="12"/>
      <c r="R27" s="12"/>
      <c r="S27" s="12"/>
      <c r="W27" s="12"/>
      <c r="X27" s="12"/>
    </row>
    <row r="28" spans="1:24" x14ac:dyDescent="0.25">
      <c r="A28" s="29"/>
      <c r="B28" s="29"/>
      <c r="C28" s="29"/>
      <c r="D28" s="29"/>
      <c r="E28" s="29"/>
      <c r="F28" s="29"/>
      <c r="G28" s="29"/>
      <c r="J28" s="30"/>
      <c r="K28" s="30"/>
      <c r="M28" s="12"/>
      <c r="N28" s="12"/>
      <c r="R28" s="12"/>
      <c r="S28" s="12"/>
      <c r="W28" s="12"/>
      <c r="X28" s="12"/>
    </row>
    <row r="29" spans="1:24" x14ac:dyDescent="0.25">
      <c r="A29" s="29"/>
      <c r="B29" s="29"/>
      <c r="C29" s="29"/>
      <c r="D29" s="29"/>
      <c r="E29" s="29"/>
      <c r="F29" s="29"/>
      <c r="G29" s="29"/>
      <c r="J29" s="30"/>
      <c r="K29" s="30"/>
      <c r="M29" s="12"/>
      <c r="N29" s="12"/>
      <c r="R29" s="12"/>
      <c r="S29" s="12"/>
      <c r="W29" s="12"/>
      <c r="X29" s="12"/>
    </row>
    <row r="30" spans="1:24" x14ac:dyDescent="0.25">
      <c r="A30" s="29"/>
      <c r="B30" s="29"/>
      <c r="C30" s="29"/>
      <c r="D30" s="29"/>
      <c r="E30" s="29"/>
      <c r="F30" s="29"/>
      <c r="G30" s="29"/>
      <c r="J30" s="30"/>
      <c r="K30" s="30"/>
      <c r="M30" s="12"/>
      <c r="N30" s="12"/>
      <c r="R30" s="12"/>
      <c r="S30" s="12"/>
      <c r="W30" s="12"/>
      <c r="X30" s="12"/>
    </row>
    <row r="31" spans="1:24" x14ac:dyDescent="0.25">
      <c r="A31" s="29"/>
      <c r="B31" s="29"/>
      <c r="C31" s="29"/>
      <c r="D31" s="29"/>
      <c r="E31" s="29"/>
      <c r="F31" s="29"/>
      <c r="G31" s="29"/>
      <c r="J31" s="30"/>
      <c r="K31" s="30"/>
      <c r="M31" s="12"/>
      <c r="N31" s="12"/>
      <c r="R31" s="12"/>
      <c r="S31" s="12"/>
      <c r="W31" s="12"/>
      <c r="X31" s="12"/>
    </row>
    <row r="32" spans="1:24" x14ac:dyDescent="0.25">
      <c r="A32" s="29"/>
      <c r="B32" s="29"/>
      <c r="C32" s="29"/>
      <c r="D32" s="29"/>
      <c r="E32" s="29"/>
      <c r="F32" s="29"/>
      <c r="G32" s="29"/>
      <c r="J32" s="30"/>
      <c r="K32" s="30"/>
      <c r="M32" s="12"/>
      <c r="N32" s="12"/>
      <c r="R32" s="12"/>
      <c r="S32" s="12"/>
      <c r="W32" s="12"/>
      <c r="X32" s="12"/>
    </row>
    <row r="33" spans="1:24" x14ac:dyDescent="0.25">
      <c r="A33" s="29"/>
      <c r="B33" s="29"/>
      <c r="C33" s="29"/>
      <c r="D33" s="29"/>
      <c r="E33" s="29"/>
      <c r="F33" s="29"/>
      <c r="G33" s="29"/>
      <c r="J33" s="30"/>
      <c r="K33" s="30"/>
      <c r="M33" s="12"/>
      <c r="N33" s="12"/>
      <c r="R33" s="12"/>
      <c r="S33" s="12"/>
      <c r="W33" s="12"/>
      <c r="X33" s="12"/>
    </row>
    <row r="34" spans="1:24" x14ac:dyDescent="0.25">
      <c r="A34" s="29"/>
      <c r="B34" s="29"/>
      <c r="C34" s="29"/>
      <c r="D34" s="29"/>
      <c r="E34" s="29"/>
      <c r="F34" s="29"/>
      <c r="G34" s="29"/>
      <c r="J34" s="30"/>
      <c r="K34" s="30"/>
      <c r="M34" s="12"/>
      <c r="N34" s="12"/>
      <c r="R34" s="12"/>
      <c r="S34" s="12"/>
      <c r="W34" s="12"/>
      <c r="X34" s="12"/>
    </row>
    <row r="35" spans="1:24" x14ac:dyDescent="0.25">
      <c r="A35" s="29"/>
      <c r="B35" s="29"/>
      <c r="C35" s="29"/>
      <c r="D35" s="29"/>
      <c r="E35" s="29"/>
      <c r="F35" s="29"/>
      <c r="G35" s="29"/>
      <c r="J35" s="30"/>
      <c r="K35" s="30"/>
      <c r="M35" s="12"/>
      <c r="N35" s="12"/>
      <c r="R35" s="12"/>
      <c r="S35" s="12"/>
      <c r="W35" s="12"/>
      <c r="X35" s="12"/>
    </row>
    <row r="36" spans="1:24" x14ac:dyDescent="0.25">
      <c r="A36" s="29"/>
      <c r="B36" s="29"/>
      <c r="C36" s="29"/>
      <c r="D36" s="29"/>
      <c r="E36" s="29"/>
      <c r="F36" s="29"/>
      <c r="G36" s="29"/>
      <c r="J36" s="30"/>
      <c r="K36" s="30"/>
      <c r="M36" s="12"/>
      <c r="N36" s="12"/>
      <c r="R36" s="12"/>
      <c r="S36" s="12"/>
      <c r="W36" s="12"/>
      <c r="X36" s="12"/>
    </row>
    <row r="37" spans="1:24" x14ac:dyDescent="0.25">
      <c r="A37" s="29"/>
      <c r="B37" s="29"/>
      <c r="C37" s="29"/>
      <c r="D37" s="29"/>
      <c r="E37" s="29"/>
      <c r="F37" s="29"/>
      <c r="G37" s="29"/>
      <c r="J37" s="30"/>
      <c r="K37" s="30"/>
      <c r="M37" s="12"/>
      <c r="N37" s="12"/>
      <c r="R37" s="12"/>
      <c r="S37" s="12"/>
      <c r="W37" s="12"/>
      <c r="X37" s="12"/>
    </row>
    <row r="38" spans="1:24" x14ac:dyDescent="0.25">
      <c r="A38" s="29"/>
      <c r="B38" s="29"/>
      <c r="C38" s="29"/>
      <c r="D38" s="29"/>
      <c r="E38" s="29"/>
      <c r="F38" s="29"/>
      <c r="G38" s="29"/>
      <c r="J38" s="30"/>
      <c r="K38" s="30"/>
      <c r="M38" s="12"/>
      <c r="N38" s="12"/>
      <c r="R38" s="12"/>
      <c r="S38" s="12"/>
      <c r="W38" s="12"/>
      <c r="X38" s="12"/>
    </row>
    <row r="39" spans="1:24" x14ac:dyDescent="0.25">
      <c r="A39" s="29"/>
      <c r="B39" s="29"/>
      <c r="C39" s="29"/>
      <c r="D39" s="29"/>
      <c r="E39" s="29"/>
      <c r="F39" s="29"/>
      <c r="G39" s="29"/>
      <c r="J39" s="30"/>
      <c r="K39" s="30"/>
      <c r="M39" s="12"/>
      <c r="N39" s="12"/>
      <c r="R39" s="12"/>
      <c r="S39" s="12"/>
      <c r="W39" s="12"/>
      <c r="X39" s="12"/>
    </row>
    <row r="40" spans="1:24" x14ac:dyDescent="0.25">
      <c r="A40" s="29"/>
      <c r="B40" s="29"/>
      <c r="C40" s="29"/>
      <c r="D40" s="29"/>
      <c r="E40" s="29"/>
      <c r="F40" s="29"/>
      <c r="G40" s="29"/>
      <c r="J40" s="30"/>
      <c r="K40" s="30"/>
      <c r="M40" s="12"/>
      <c r="N40" s="12"/>
      <c r="R40" s="12"/>
      <c r="S40" s="12"/>
      <c r="W40" s="12"/>
      <c r="X40" s="12"/>
    </row>
    <row r="41" spans="1:24" x14ac:dyDescent="0.25">
      <c r="A41" s="29"/>
      <c r="B41" s="29"/>
      <c r="C41" s="29"/>
      <c r="D41" s="29"/>
      <c r="E41" s="29"/>
      <c r="F41" s="29"/>
      <c r="G41" s="29"/>
      <c r="J41" s="30"/>
      <c r="K41" s="30"/>
      <c r="M41" s="12"/>
      <c r="N41" s="12"/>
      <c r="R41" s="12"/>
      <c r="S41" s="12"/>
      <c r="W41" s="12"/>
      <c r="X41" s="12"/>
    </row>
    <row r="42" spans="1:24" x14ac:dyDescent="0.25">
      <c r="A42" s="29"/>
      <c r="B42" s="29"/>
      <c r="C42" s="29"/>
      <c r="D42" s="29"/>
      <c r="E42" s="29"/>
      <c r="F42" s="29"/>
      <c r="G42" s="29"/>
      <c r="J42" s="30"/>
      <c r="K42" s="30"/>
      <c r="M42" s="12"/>
      <c r="N42" s="12"/>
      <c r="R42" s="12"/>
      <c r="S42" s="12"/>
      <c r="W42" s="12"/>
      <c r="X42" s="12"/>
    </row>
    <row r="43" spans="1:24" x14ac:dyDescent="0.25">
      <c r="A43" s="29"/>
      <c r="B43" s="29"/>
      <c r="C43" s="29"/>
      <c r="D43" s="29"/>
      <c r="E43" s="29"/>
      <c r="F43" s="29"/>
      <c r="G43" s="29"/>
      <c r="J43" s="30"/>
      <c r="K43" s="30"/>
      <c r="M43" s="12"/>
      <c r="N43" s="12"/>
      <c r="R43" s="12"/>
      <c r="S43" s="12"/>
      <c r="W43" s="12"/>
      <c r="X43" s="12"/>
    </row>
    <row r="44" spans="1:24" x14ac:dyDescent="0.25">
      <c r="A44" s="29"/>
      <c r="B44" s="29"/>
      <c r="C44" s="29"/>
      <c r="D44" s="29"/>
      <c r="E44" s="29"/>
      <c r="F44" s="29"/>
      <c r="G44" s="29"/>
      <c r="J44" s="30"/>
      <c r="K44" s="30"/>
      <c r="M44" s="12"/>
      <c r="N44" s="12"/>
      <c r="R44" s="12"/>
      <c r="S44" s="12"/>
      <c r="W44" s="12"/>
      <c r="X44" s="12"/>
    </row>
    <row r="45" spans="1:24" x14ac:dyDescent="0.25">
      <c r="A45" s="29"/>
      <c r="B45" s="29"/>
      <c r="C45" s="29"/>
      <c r="D45" s="29"/>
      <c r="E45" s="29"/>
      <c r="F45" s="29"/>
      <c r="G45" s="29"/>
      <c r="J45" s="30"/>
      <c r="K45" s="30"/>
      <c r="M45" s="12"/>
      <c r="N45" s="12"/>
      <c r="R45" s="12"/>
      <c r="S45" s="12"/>
      <c r="W45" s="12"/>
      <c r="X45" s="12"/>
    </row>
    <row r="46" spans="1:24" x14ac:dyDescent="0.25">
      <c r="A46" s="29"/>
      <c r="B46" s="29"/>
      <c r="C46" s="29"/>
      <c r="D46" s="29"/>
      <c r="E46" s="29"/>
      <c r="F46" s="29"/>
      <c r="G46" s="29"/>
      <c r="J46" s="30"/>
      <c r="K46" s="30"/>
      <c r="M46" s="12"/>
      <c r="N46" s="12"/>
      <c r="R46" s="12"/>
      <c r="S46" s="12"/>
      <c r="W46" s="12"/>
      <c r="X46" s="12"/>
    </row>
    <row r="47" spans="1:24" x14ac:dyDescent="0.25">
      <c r="A47" s="29"/>
      <c r="B47" s="29"/>
      <c r="C47" s="29"/>
      <c r="D47" s="29"/>
      <c r="E47" s="29"/>
      <c r="F47" s="29"/>
      <c r="G47" s="29"/>
      <c r="J47" s="30"/>
      <c r="K47" s="30"/>
      <c r="M47" s="12"/>
      <c r="N47" s="12"/>
      <c r="R47" s="12"/>
      <c r="S47" s="12"/>
      <c r="W47" s="12"/>
      <c r="X47" s="12"/>
    </row>
    <row r="48" spans="1:24" x14ac:dyDescent="0.25">
      <c r="A48" s="29"/>
      <c r="B48" s="29"/>
      <c r="C48" s="29"/>
      <c r="D48" s="29"/>
      <c r="E48" s="29"/>
      <c r="F48" s="29"/>
      <c r="G48" s="29"/>
      <c r="J48" s="30"/>
      <c r="K48" s="30"/>
      <c r="M48" s="12"/>
      <c r="N48" s="12"/>
      <c r="R48" s="12"/>
      <c r="S48" s="12"/>
      <c r="W48" s="12"/>
      <c r="X48" s="12"/>
    </row>
    <row r="49" spans="1:24" x14ac:dyDescent="0.25">
      <c r="A49" s="29"/>
      <c r="B49" s="29"/>
      <c r="C49" s="29"/>
      <c r="D49" s="29"/>
      <c r="E49" s="29"/>
      <c r="F49" s="29"/>
      <c r="G49" s="29"/>
      <c r="J49" s="30"/>
      <c r="K49" s="30"/>
      <c r="M49" s="12"/>
      <c r="N49" s="12"/>
      <c r="R49" s="12"/>
      <c r="S49" s="12"/>
      <c r="W49" s="12"/>
      <c r="X49" s="12"/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Charts</vt:lpstr>
      <vt:lpstr>Theorectical Value</vt:lpstr>
      <vt:lpstr>Charts!Print_Area</vt:lpstr>
    </vt:vector>
  </TitlesOfParts>
  <Company>JDuque &amp; Filhos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Duque</dc:creator>
  <cp:lastModifiedBy>jduque</cp:lastModifiedBy>
  <cp:lastPrinted>1997-01-14T21:37:53Z</cp:lastPrinted>
  <dcterms:created xsi:type="dcterms:W3CDTF">1997-01-14T21:41:18Z</dcterms:created>
  <dcterms:modified xsi:type="dcterms:W3CDTF">2021-12-01T23:48:13Z</dcterms:modified>
</cp:coreProperties>
</file>